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eycogroup.local\weycoshares\Home\jbandle\documents\SOE\"/>
    </mc:Choice>
  </mc:AlternateContent>
  <xr:revisionPtr revIDLastSave="0" documentId="13_ncr:1_{00DF98DB-A8D9-4532-9FC0-63A6E815D87E}" xr6:coauthVersionLast="47" xr6:coauthVersionMax="47" xr10:uidLastSave="{00000000-0000-0000-0000-000000000000}"/>
  <workbookProtection workbookAlgorithmName="SHA-512" workbookHashValue="kg1Pisal+wskns68U44zq35LKzc/PlJk+v/FGjG9qTIDYfLsI1cQRLKe60ZsCf1CQ7Q3qXrM0vWpaZWZaHbPdA==" workbookSaltValue="r4Q1sLzC+eCFi1P9JbQE3Q==" workbookSpinCount="100000" lockStructure="1"/>
  <bookViews>
    <workbookView xWindow="29970" yWindow="1170" windowWidth="21600" windowHeight="13320" tabRatio="391" activeTab="1" xr2:uid="{9D2AC0E6-2D13-4822-A188-1BE6541FAA80}"/>
  </bookViews>
  <sheets>
    <sheet name="Instructions" sheetId="6" r:id="rId1"/>
    <sheet name="Orders" sheetId="1" r:id="rId2"/>
    <sheet name="Styles" sheetId="8" r:id="rId3"/>
    <sheet name="SKU" sheetId="4" state="hidden" r:id="rId4"/>
    <sheet name="SKU_Unique" sheetId="3" state="hidden" r:id="rId5"/>
    <sheet name="Customer" sheetId="5" r:id="rId6"/>
  </sheets>
  <definedNames>
    <definedName name="DD_List" localSheetId="5">'Customer'!#REF!:INDEX('Customer'!#REF!,MAX('Customer'!#REF!),1)</definedName>
    <definedName name="DD_List">SKU_Unique!$S$2:INDEX(SKU_Unique!$S$2:$S$4991,MAX(SKU_Unique!$S$2:$S$4991),1)</definedName>
    <definedName name="DD_Lookup" localSheetId="5">OFFSET('Customer'!DD_List,0,0,COUNTIF('Customer'!DD_List,"&gt; "),1)</definedName>
    <definedName name="DD_Lookup">OFFSET(DD_List,0,0,COUNTIF(DD_List,"&gt; "),1)</definedName>
    <definedName name="DD_PageList">SKU_Unique!$V$2:INDEX(SKU_Unique!$V$2:$V$4987,MAX(SKU_Unique!$V$2:$V$4987),1)</definedName>
    <definedName name="DD_PageLookup">OFFSET(DD_PageList,0,0,COUNTIF(DD_PageList,"&gt; "),1)</definedName>
    <definedName name="DropDownListUnique" localSheetId="5">'Customer'!#REF!:INDEX(#REF!,MAX(#REF!),1)</definedName>
    <definedName name="DropDownListUnique" localSheetId="2">SKU_Unique!$O$2:INDEX(SKUU[SKU],MAX(SKUU[SKU]),1)</definedName>
    <definedName name="DropDownListUnique">SKU_Unique!$O$2:INDEX(SKUU[SKU],MAX(SKUU[SKU]),1)</definedName>
    <definedName name="_xlnm.Print_Titles" localSheetId="1">Orders!$20:$22</definedName>
    <definedName name="SoldCol">Customer[[#All],[Sold_To]]</definedName>
    <definedName name="SoldStart">Customer[[#Headers],[Sold_To]]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" i="3" l="1"/>
  <c r="Q2" i="3"/>
  <c r="T2" i="3"/>
  <c r="U2" i="3"/>
  <c r="N3" i="3"/>
  <c r="Q3" i="3"/>
  <c r="T3" i="3"/>
  <c r="N4" i="3"/>
  <c r="Q4" i="3"/>
  <c r="T4" i="3"/>
  <c r="U4" i="3"/>
  <c r="N5" i="3"/>
  <c r="Q5" i="3"/>
  <c r="T5" i="3"/>
  <c r="U5" i="3"/>
  <c r="N6" i="3"/>
  <c r="Q6" i="3"/>
  <c r="T6" i="3"/>
  <c r="U6" i="3"/>
  <c r="N7" i="3"/>
  <c r="Q7" i="3"/>
  <c r="T7" i="3"/>
  <c r="U7" i="3"/>
  <c r="N8" i="3"/>
  <c r="Q8" i="3"/>
  <c r="T8" i="3"/>
  <c r="U8" i="3"/>
  <c r="N9" i="3"/>
  <c r="Q9" i="3"/>
  <c r="T9" i="3"/>
  <c r="U9" i="3"/>
  <c r="N10" i="3"/>
  <c r="Q10" i="3"/>
  <c r="T10" i="3"/>
  <c r="U10" i="3"/>
  <c r="N11" i="3"/>
  <c r="Q11" i="3"/>
  <c r="T11" i="3"/>
  <c r="U11" i="3"/>
  <c r="N12" i="3"/>
  <c r="Q12" i="3"/>
  <c r="T12" i="3"/>
  <c r="U12" i="3"/>
  <c r="N13" i="3"/>
  <c r="Q13" i="3"/>
  <c r="T13" i="3"/>
  <c r="U13" i="3"/>
  <c r="N14" i="3"/>
  <c r="Q14" i="3"/>
  <c r="T14" i="3"/>
  <c r="U14" i="3"/>
  <c r="N15" i="3"/>
  <c r="Q15" i="3"/>
  <c r="T15" i="3"/>
  <c r="U15" i="3"/>
  <c r="N16" i="3"/>
  <c r="Q16" i="3"/>
  <c r="T16" i="3"/>
  <c r="U16" i="3"/>
  <c r="N17" i="3"/>
  <c r="Q17" i="3"/>
  <c r="T17" i="3"/>
  <c r="U17" i="3"/>
  <c r="N18" i="3"/>
  <c r="Q18" i="3"/>
  <c r="T18" i="3"/>
  <c r="U18" i="3"/>
  <c r="N19" i="3"/>
  <c r="Q19" i="3"/>
  <c r="T19" i="3"/>
  <c r="U19" i="3"/>
  <c r="N20" i="3"/>
  <c r="Q20" i="3"/>
  <c r="T20" i="3"/>
  <c r="U20" i="3"/>
  <c r="N21" i="3"/>
  <c r="Q21" i="3"/>
  <c r="T21" i="3"/>
  <c r="U21" i="3"/>
  <c r="N22" i="3"/>
  <c r="Q22" i="3"/>
  <c r="T22" i="3"/>
  <c r="N23" i="3"/>
  <c r="Q23" i="3"/>
  <c r="T23" i="3"/>
  <c r="N24" i="3"/>
  <c r="Q24" i="3"/>
  <c r="T24" i="3"/>
  <c r="U24" i="3"/>
  <c r="N25" i="3"/>
  <c r="Q25" i="3"/>
  <c r="T25" i="3"/>
  <c r="U25" i="3"/>
  <c r="N26" i="3"/>
  <c r="Q26" i="3"/>
  <c r="T26" i="3"/>
  <c r="U26" i="3"/>
  <c r="N27" i="3"/>
  <c r="Q27" i="3"/>
  <c r="T27" i="3"/>
  <c r="U27" i="3"/>
  <c r="N28" i="3"/>
  <c r="Q28" i="3"/>
  <c r="T28" i="3"/>
  <c r="U28" i="3"/>
  <c r="N29" i="3"/>
  <c r="Q29" i="3"/>
  <c r="T29" i="3"/>
  <c r="U29" i="3"/>
  <c r="N30" i="3"/>
  <c r="Q30" i="3"/>
  <c r="T30" i="3"/>
  <c r="U30" i="3"/>
  <c r="N31" i="3"/>
  <c r="Q31" i="3"/>
  <c r="T31" i="3"/>
  <c r="U31" i="3"/>
  <c r="N32" i="3"/>
  <c r="Q32" i="3"/>
  <c r="T32" i="3"/>
  <c r="U32" i="3"/>
  <c r="N33" i="3"/>
  <c r="Q33" i="3"/>
  <c r="T33" i="3"/>
  <c r="U33" i="3"/>
  <c r="N34" i="3"/>
  <c r="Q34" i="3"/>
  <c r="T34" i="3"/>
  <c r="U34" i="3"/>
  <c r="N35" i="3"/>
  <c r="Q35" i="3"/>
  <c r="T35" i="3"/>
  <c r="U35" i="3"/>
  <c r="N36" i="3"/>
  <c r="Q36" i="3"/>
  <c r="T36" i="3"/>
  <c r="U36" i="3"/>
  <c r="N37" i="3"/>
  <c r="Q37" i="3"/>
  <c r="T37" i="3"/>
  <c r="U37" i="3"/>
  <c r="N38" i="3"/>
  <c r="Q38" i="3"/>
  <c r="T38" i="3"/>
  <c r="U38" i="3"/>
  <c r="N39" i="3"/>
  <c r="Q39" i="3"/>
  <c r="T39" i="3"/>
  <c r="U39" i="3"/>
  <c r="N40" i="3"/>
  <c r="Q40" i="3"/>
  <c r="T40" i="3"/>
  <c r="U40" i="3"/>
  <c r="N41" i="3"/>
  <c r="Q41" i="3"/>
  <c r="T41" i="3"/>
  <c r="U41" i="3"/>
  <c r="N42" i="3"/>
  <c r="Q42" i="3"/>
  <c r="T42" i="3"/>
  <c r="U42" i="3"/>
  <c r="N43" i="3"/>
  <c r="Q43" i="3"/>
  <c r="T43" i="3"/>
  <c r="U43" i="3"/>
  <c r="N44" i="3"/>
  <c r="Q44" i="3"/>
  <c r="T44" i="3"/>
  <c r="U44" i="3"/>
  <c r="N45" i="3"/>
  <c r="Q45" i="3"/>
  <c r="T45" i="3"/>
  <c r="U45" i="3"/>
  <c r="N46" i="3"/>
  <c r="Q46" i="3"/>
  <c r="T46" i="3"/>
  <c r="U46" i="3"/>
  <c r="N47" i="3"/>
  <c r="Q47" i="3"/>
  <c r="T47" i="3"/>
  <c r="U47" i="3"/>
  <c r="N48" i="3"/>
  <c r="Q48" i="3"/>
  <c r="T48" i="3"/>
  <c r="U48" i="3"/>
  <c r="N49" i="3"/>
  <c r="Q49" i="3"/>
  <c r="T49" i="3"/>
  <c r="U49" i="3"/>
  <c r="N50" i="3"/>
  <c r="Q50" i="3"/>
  <c r="T50" i="3"/>
  <c r="U50" i="3"/>
  <c r="N51" i="3"/>
  <c r="Q51" i="3"/>
  <c r="T51" i="3"/>
  <c r="U51" i="3"/>
  <c r="N52" i="3"/>
  <c r="Q52" i="3"/>
  <c r="T52" i="3"/>
  <c r="U52" i="3"/>
  <c r="N53" i="3"/>
  <c r="Q53" i="3"/>
  <c r="T53" i="3"/>
  <c r="U53" i="3"/>
  <c r="N54" i="3"/>
  <c r="Q54" i="3"/>
  <c r="T54" i="3"/>
  <c r="U54" i="3"/>
  <c r="N55" i="3"/>
  <c r="Q55" i="3"/>
  <c r="T55" i="3"/>
  <c r="U55" i="3"/>
  <c r="N56" i="3"/>
  <c r="Q56" i="3"/>
  <c r="T56" i="3"/>
  <c r="U56" i="3"/>
  <c r="N57" i="3"/>
  <c r="Q57" i="3"/>
  <c r="T57" i="3"/>
  <c r="U57" i="3"/>
  <c r="N58" i="3"/>
  <c r="Q58" i="3"/>
  <c r="T58" i="3"/>
  <c r="U58" i="3"/>
  <c r="N59" i="3"/>
  <c r="Q59" i="3"/>
  <c r="T59" i="3"/>
  <c r="U59" i="3"/>
  <c r="N60" i="3"/>
  <c r="Q60" i="3"/>
  <c r="T60" i="3"/>
  <c r="U60" i="3"/>
  <c r="N61" i="3"/>
  <c r="Q61" i="3"/>
  <c r="T61" i="3"/>
  <c r="N62" i="3"/>
  <c r="Q62" i="3"/>
  <c r="T62" i="3"/>
  <c r="N63" i="3"/>
  <c r="Q63" i="3"/>
  <c r="T63" i="3"/>
  <c r="U63" i="3"/>
  <c r="N64" i="3"/>
  <c r="Q64" i="3"/>
  <c r="T64" i="3"/>
  <c r="U64" i="3"/>
  <c r="N65" i="3"/>
  <c r="Q65" i="3"/>
  <c r="T65" i="3"/>
  <c r="U65" i="3"/>
  <c r="N66" i="3"/>
  <c r="Q66" i="3"/>
  <c r="T66" i="3"/>
  <c r="U66" i="3"/>
  <c r="N67" i="3"/>
  <c r="Q67" i="3"/>
  <c r="T67" i="3"/>
  <c r="U67" i="3"/>
  <c r="N68" i="3"/>
  <c r="Q68" i="3"/>
  <c r="T68" i="3"/>
  <c r="U68" i="3"/>
  <c r="N69" i="3"/>
  <c r="Q69" i="3"/>
  <c r="T69" i="3"/>
  <c r="U69" i="3"/>
  <c r="N70" i="3"/>
  <c r="Q70" i="3"/>
  <c r="T70" i="3"/>
  <c r="U70" i="3"/>
  <c r="N71" i="3"/>
  <c r="Q71" i="3"/>
  <c r="T71" i="3"/>
  <c r="U71" i="3"/>
  <c r="N72" i="3"/>
  <c r="Q72" i="3"/>
  <c r="T72" i="3"/>
  <c r="U72" i="3"/>
  <c r="N73" i="3"/>
  <c r="Q73" i="3"/>
  <c r="T73" i="3"/>
  <c r="U73" i="3"/>
  <c r="N74" i="3"/>
  <c r="Q74" i="3"/>
  <c r="T74" i="3"/>
  <c r="U74" i="3"/>
  <c r="N75" i="3"/>
  <c r="Q75" i="3"/>
  <c r="T75" i="3"/>
  <c r="U75" i="3"/>
  <c r="N76" i="3"/>
  <c r="Q76" i="3"/>
  <c r="T76" i="3"/>
  <c r="U76" i="3"/>
  <c r="N77" i="3"/>
  <c r="Q77" i="3"/>
  <c r="T77" i="3"/>
  <c r="U77" i="3"/>
  <c r="N78" i="3"/>
  <c r="Q78" i="3"/>
  <c r="T78" i="3"/>
  <c r="U78" i="3"/>
  <c r="N79" i="3"/>
  <c r="Q79" i="3"/>
  <c r="T79" i="3"/>
  <c r="U79" i="3"/>
  <c r="N80" i="3"/>
  <c r="Q80" i="3"/>
  <c r="T80" i="3"/>
  <c r="U80" i="3"/>
  <c r="N81" i="3"/>
  <c r="Q81" i="3"/>
  <c r="T81" i="3"/>
  <c r="U81" i="3"/>
  <c r="N82" i="3"/>
  <c r="Q82" i="3"/>
  <c r="T82" i="3"/>
  <c r="U82" i="3"/>
  <c r="N83" i="3"/>
  <c r="Q83" i="3"/>
  <c r="T83" i="3"/>
  <c r="U83" i="3"/>
  <c r="N84" i="3"/>
  <c r="Q84" i="3"/>
  <c r="T84" i="3"/>
  <c r="U84" i="3"/>
  <c r="N2" i="4"/>
  <c r="Q2" i="4"/>
  <c r="R2" i="4"/>
  <c r="N3" i="4"/>
  <c r="Q3" i="4"/>
  <c r="N4" i="4"/>
  <c r="Q4" i="4"/>
  <c r="N5" i="4"/>
  <c r="Q5" i="4"/>
  <c r="N6" i="4"/>
  <c r="Q6" i="4"/>
  <c r="N7" i="4"/>
  <c r="Q7" i="4"/>
  <c r="N8" i="4"/>
  <c r="Q8" i="4"/>
  <c r="N9" i="4"/>
  <c r="Q9" i="4"/>
  <c r="N10" i="4"/>
  <c r="Q10" i="4"/>
  <c r="N11" i="4"/>
  <c r="Q11" i="4"/>
  <c r="N12" i="4"/>
  <c r="Q12" i="4"/>
  <c r="N13" i="4"/>
  <c r="Q13" i="4"/>
  <c r="N14" i="4"/>
  <c r="Q14" i="4"/>
  <c r="N15" i="4"/>
  <c r="Q15" i="4"/>
  <c r="N16" i="4"/>
  <c r="Q16" i="4"/>
  <c r="N17" i="4"/>
  <c r="Q17" i="4"/>
  <c r="N18" i="4"/>
  <c r="Q18" i="4"/>
  <c r="N19" i="4"/>
  <c r="Q19" i="4"/>
  <c r="N20" i="4"/>
  <c r="Q20" i="4"/>
  <c r="N21" i="4"/>
  <c r="Q21" i="4"/>
  <c r="N22" i="4"/>
  <c r="Q22" i="4"/>
  <c r="N23" i="4"/>
  <c r="Q23" i="4"/>
  <c r="N24" i="4"/>
  <c r="Q24" i="4"/>
  <c r="N25" i="4"/>
  <c r="Q25" i="4"/>
  <c r="N26" i="4"/>
  <c r="Q26" i="4"/>
  <c r="N27" i="4"/>
  <c r="Q27" i="4"/>
  <c r="N28" i="4"/>
  <c r="Q28" i="4"/>
  <c r="N29" i="4"/>
  <c r="Q29" i="4"/>
  <c r="N30" i="4"/>
  <c r="Q30" i="4"/>
  <c r="N31" i="4"/>
  <c r="Q31" i="4"/>
  <c r="N32" i="4"/>
  <c r="Q32" i="4"/>
  <c r="N33" i="4"/>
  <c r="Q33" i="4"/>
  <c r="N34" i="4"/>
  <c r="Q34" i="4"/>
  <c r="N35" i="4"/>
  <c r="Q35" i="4"/>
  <c r="N36" i="4"/>
  <c r="Q36" i="4"/>
  <c r="N37" i="4"/>
  <c r="Q37" i="4"/>
  <c r="N38" i="4"/>
  <c r="Q38" i="4"/>
  <c r="N39" i="4"/>
  <c r="Q39" i="4"/>
  <c r="N40" i="4"/>
  <c r="Q40" i="4"/>
  <c r="N41" i="4"/>
  <c r="Q41" i="4"/>
  <c r="N42" i="4"/>
  <c r="Q42" i="4"/>
  <c r="N43" i="4"/>
  <c r="Q43" i="4"/>
  <c r="N44" i="4"/>
  <c r="Q44" i="4"/>
  <c r="N45" i="4"/>
  <c r="Q45" i="4"/>
  <c r="N46" i="4"/>
  <c r="Q46" i="4"/>
  <c r="N47" i="4"/>
  <c r="Q47" i="4"/>
  <c r="N48" i="4"/>
  <c r="Q48" i="4"/>
  <c r="N49" i="4"/>
  <c r="Q49" i="4"/>
  <c r="N50" i="4"/>
  <c r="Q50" i="4"/>
  <c r="N51" i="4"/>
  <c r="Q51" i="4"/>
  <c r="N52" i="4"/>
  <c r="Q52" i="4"/>
  <c r="N53" i="4"/>
  <c r="Q53" i="4"/>
  <c r="N54" i="4"/>
  <c r="Q54" i="4"/>
  <c r="N55" i="4"/>
  <c r="Q55" i="4"/>
  <c r="N56" i="4"/>
  <c r="Q56" i="4"/>
  <c r="N57" i="4"/>
  <c r="Q57" i="4"/>
  <c r="N58" i="4"/>
  <c r="Q58" i="4"/>
  <c r="N59" i="4"/>
  <c r="Q59" i="4"/>
  <c r="N60" i="4"/>
  <c r="Q60" i="4"/>
  <c r="N61" i="4"/>
  <c r="Q61" i="4"/>
  <c r="N62" i="4"/>
  <c r="Q62" i="4"/>
  <c r="N63" i="4"/>
  <c r="Q63" i="4"/>
  <c r="N64" i="4"/>
  <c r="Q64" i="4"/>
  <c r="N65" i="4"/>
  <c r="Q65" i="4"/>
  <c r="N66" i="4"/>
  <c r="Q66" i="4"/>
  <c r="N67" i="4"/>
  <c r="Q67" i="4"/>
  <c r="N68" i="4"/>
  <c r="Q68" i="4"/>
  <c r="N69" i="4"/>
  <c r="Q69" i="4"/>
  <c r="N70" i="4"/>
  <c r="Q70" i="4"/>
  <c r="N71" i="4"/>
  <c r="Q71" i="4"/>
  <c r="N72" i="4"/>
  <c r="Q72" i="4"/>
  <c r="N73" i="4"/>
  <c r="Q73" i="4"/>
  <c r="N74" i="4"/>
  <c r="Q74" i="4"/>
  <c r="N75" i="4"/>
  <c r="Q75" i="4"/>
  <c r="N76" i="4"/>
  <c r="Q76" i="4"/>
  <c r="N77" i="4"/>
  <c r="Q77" i="4"/>
  <c r="N78" i="4"/>
  <c r="Q78" i="4"/>
  <c r="N79" i="4"/>
  <c r="Q79" i="4"/>
  <c r="N80" i="4"/>
  <c r="Q80" i="4"/>
  <c r="N81" i="4"/>
  <c r="Q81" i="4"/>
  <c r="N82" i="4"/>
  <c r="Q82" i="4"/>
  <c r="N83" i="4"/>
  <c r="Q83" i="4"/>
  <c r="N84" i="4"/>
  <c r="Q84" i="4"/>
  <c r="N85" i="4"/>
  <c r="Q85" i="4"/>
  <c r="N86" i="4"/>
  <c r="Q86" i="4"/>
  <c r="N87" i="4"/>
  <c r="Q87" i="4"/>
  <c r="N88" i="4"/>
  <c r="Q88" i="4"/>
  <c r="N89" i="4"/>
  <c r="Q89" i="4"/>
  <c r="N90" i="4"/>
  <c r="Q90" i="4"/>
  <c r="N91" i="4"/>
  <c r="Q91" i="4"/>
  <c r="N92" i="4"/>
  <c r="Q92" i="4"/>
  <c r="N93" i="4"/>
  <c r="Q93" i="4"/>
  <c r="N94" i="4"/>
  <c r="Q94" i="4"/>
  <c r="N95" i="4"/>
  <c r="Q95" i="4"/>
  <c r="N96" i="4"/>
  <c r="Q96" i="4"/>
  <c r="N97" i="4"/>
  <c r="Q97" i="4"/>
  <c r="N98" i="4"/>
  <c r="Q98" i="4"/>
  <c r="N99" i="4"/>
  <c r="Q99" i="4"/>
  <c r="N100" i="4"/>
  <c r="Q100" i="4"/>
  <c r="N101" i="4"/>
  <c r="Q101" i="4"/>
  <c r="N102" i="4"/>
  <c r="Q102" i="4"/>
  <c r="N103" i="4"/>
  <c r="Q103" i="4"/>
  <c r="N104" i="4"/>
  <c r="Q104" i="4"/>
  <c r="N105" i="4"/>
  <c r="Q105" i="4"/>
  <c r="N106" i="4"/>
  <c r="Q106" i="4"/>
  <c r="N107" i="4"/>
  <c r="Q107" i="4"/>
  <c r="N108" i="4"/>
  <c r="Q108" i="4"/>
  <c r="N109" i="4"/>
  <c r="Q109" i="4"/>
  <c r="N110" i="4"/>
  <c r="Q110" i="4"/>
  <c r="N111" i="4"/>
  <c r="Q111" i="4"/>
  <c r="N112" i="4"/>
  <c r="Q112" i="4"/>
  <c r="N113" i="4"/>
  <c r="Q113" i="4"/>
  <c r="N114" i="4"/>
  <c r="Q114" i="4"/>
  <c r="N115" i="4"/>
  <c r="Q115" i="4"/>
  <c r="N116" i="4"/>
  <c r="Q116" i="4"/>
  <c r="N117" i="4"/>
  <c r="Q117" i="4"/>
  <c r="N118" i="4"/>
  <c r="Q118" i="4"/>
  <c r="N119" i="4"/>
  <c r="Q119" i="4"/>
  <c r="N120" i="4"/>
  <c r="Q120" i="4"/>
  <c r="N121" i="4"/>
  <c r="Q121" i="4"/>
  <c r="N122" i="4"/>
  <c r="Q122" i="4"/>
  <c r="N123" i="4"/>
  <c r="Q123" i="4"/>
  <c r="N124" i="4"/>
  <c r="Q124" i="4"/>
  <c r="N125" i="4"/>
  <c r="Q125" i="4"/>
  <c r="N126" i="4"/>
  <c r="Q126" i="4"/>
  <c r="N127" i="4"/>
  <c r="Q127" i="4"/>
  <c r="N128" i="4"/>
  <c r="Q128" i="4"/>
  <c r="N129" i="4"/>
  <c r="Q129" i="4"/>
  <c r="N130" i="4"/>
  <c r="Q130" i="4"/>
  <c r="N131" i="4"/>
  <c r="Q131" i="4"/>
  <c r="N132" i="4"/>
  <c r="Q132" i="4"/>
  <c r="N133" i="4"/>
  <c r="Q133" i="4"/>
  <c r="N134" i="4"/>
  <c r="Q134" i="4"/>
  <c r="N135" i="4"/>
  <c r="Q135" i="4"/>
  <c r="N136" i="4"/>
  <c r="Q136" i="4"/>
  <c r="N137" i="4"/>
  <c r="Q137" i="4"/>
  <c r="N138" i="4"/>
  <c r="Q138" i="4"/>
  <c r="N139" i="4"/>
  <c r="Q139" i="4"/>
  <c r="N140" i="4"/>
  <c r="Q140" i="4"/>
  <c r="N141" i="4"/>
  <c r="Q141" i="4"/>
  <c r="N142" i="4"/>
  <c r="Q142" i="4"/>
  <c r="N143" i="4"/>
  <c r="Q143" i="4"/>
  <c r="N144" i="4"/>
  <c r="Q144" i="4"/>
  <c r="N145" i="4"/>
  <c r="Q145" i="4"/>
  <c r="N146" i="4"/>
  <c r="Q146" i="4"/>
  <c r="N147" i="4"/>
  <c r="Q147" i="4"/>
  <c r="N148" i="4"/>
  <c r="Q148" i="4"/>
  <c r="N149" i="4"/>
  <c r="Q149" i="4"/>
  <c r="N150" i="4"/>
  <c r="Q150" i="4"/>
  <c r="N151" i="4"/>
  <c r="Q151" i="4"/>
  <c r="N152" i="4"/>
  <c r="Q152" i="4"/>
  <c r="N153" i="4"/>
  <c r="Q153" i="4"/>
  <c r="N154" i="4"/>
  <c r="Q154" i="4"/>
  <c r="N155" i="4"/>
  <c r="Q155" i="4"/>
  <c r="N156" i="4"/>
  <c r="Q156" i="4"/>
  <c r="N157" i="4"/>
  <c r="Q157" i="4"/>
  <c r="N158" i="4"/>
  <c r="Q158" i="4"/>
  <c r="N159" i="4"/>
  <c r="Q159" i="4"/>
  <c r="N160" i="4"/>
  <c r="Q160" i="4"/>
  <c r="N161" i="4"/>
  <c r="Q161" i="4"/>
  <c r="N162" i="4"/>
  <c r="Q162" i="4"/>
  <c r="N163" i="4"/>
  <c r="Q163" i="4"/>
  <c r="N164" i="4"/>
  <c r="Q164" i="4"/>
  <c r="N165" i="4"/>
  <c r="Q165" i="4"/>
  <c r="N166" i="4"/>
  <c r="Q166" i="4"/>
  <c r="N167" i="4"/>
  <c r="Q167" i="4"/>
  <c r="N168" i="4"/>
  <c r="Q168" i="4"/>
  <c r="N169" i="4"/>
  <c r="Q169" i="4"/>
  <c r="N170" i="4"/>
  <c r="Q170" i="4"/>
  <c r="N171" i="4"/>
  <c r="Q171" i="4"/>
  <c r="N172" i="4"/>
  <c r="Q172" i="4"/>
  <c r="N173" i="4"/>
  <c r="Q173" i="4"/>
  <c r="N174" i="4"/>
  <c r="Q174" i="4"/>
  <c r="N175" i="4"/>
  <c r="Q175" i="4"/>
  <c r="N176" i="4"/>
  <c r="Q176" i="4"/>
  <c r="N177" i="4"/>
  <c r="Q177" i="4"/>
  <c r="N178" i="4"/>
  <c r="Q178" i="4"/>
  <c r="N179" i="4"/>
  <c r="Q179" i="4"/>
  <c r="N180" i="4"/>
  <c r="Q180" i="4"/>
  <c r="N181" i="4"/>
  <c r="Q181" i="4"/>
  <c r="N182" i="4"/>
  <c r="Q182" i="4"/>
  <c r="N183" i="4"/>
  <c r="Q183" i="4"/>
  <c r="N184" i="4"/>
  <c r="Q184" i="4"/>
  <c r="N185" i="4"/>
  <c r="Q185" i="4"/>
  <c r="N186" i="4"/>
  <c r="Q186" i="4"/>
  <c r="N187" i="4"/>
  <c r="Q187" i="4"/>
  <c r="N188" i="4"/>
  <c r="Q188" i="4"/>
  <c r="N189" i="4"/>
  <c r="Q189" i="4"/>
  <c r="N190" i="4"/>
  <c r="Q190" i="4"/>
  <c r="N191" i="4"/>
  <c r="Q191" i="4"/>
  <c r="N192" i="4"/>
  <c r="Q192" i="4"/>
  <c r="N193" i="4"/>
  <c r="Q193" i="4"/>
  <c r="N194" i="4"/>
  <c r="Q194" i="4"/>
  <c r="N195" i="4"/>
  <c r="Q195" i="4"/>
  <c r="N196" i="4"/>
  <c r="Q196" i="4"/>
  <c r="N197" i="4"/>
  <c r="Q197" i="4"/>
  <c r="N198" i="4"/>
  <c r="Q198" i="4"/>
  <c r="N199" i="4"/>
  <c r="Q199" i="4"/>
  <c r="N200" i="4"/>
  <c r="Q200" i="4"/>
  <c r="N201" i="4"/>
  <c r="Q201" i="4"/>
  <c r="N202" i="4"/>
  <c r="Q202" i="4"/>
  <c r="N203" i="4"/>
  <c r="Q203" i="4"/>
  <c r="N204" i="4"/>
  <c r="Q204" i="4"/>
  <c r="N205" i="4"/>
  <c r="Q205" i="4"/>
  <c r="N206" i="4"/>
  <c r="Q206" i="4"/>
  <c r="N207" i="4"/>
  <c r="Q207" i="4"/>
  <c r="N208" i="4"/>
  <c r="Q208" i="4"/>
  <c r="N209" i="4"/>
  <c r="Q209" i="4"/>
  <c r="N210" i="4"/>
  <c r="Q210" i="4"/>
  <c r="N211" i="4"/>
  <c r="Q211" i="4"/>
  <c r="N212" i="4"/>
  <c r="Q212" i="4"/>
  <c r="N213" i="4"/>
  <c r="Q213" i="4"/>
  <c r="N214" i="4"/>
  <c r="Q214" i="4"/>
  <c r="N215" i="4"/>
  <c r="Q215" i="4"/>
  <c r="N216" i="4"/>
  <c r="Q216" i="4"/>
  <c r="N217" i="4"/>
  <c r="Q217" i="4"/>
  <c r="N218" i="4"/>
  <c r="Q218" i="4"/>
  <c r="N219" i="4"/>
  <c r="Q219" i="4"/>
  <c r="N220" i="4"/>
  <c r="Q220" i="4"/>
  <c r="N221" i="4"/>
  <c r="Q221" i="4"/>
  <c r="N222" i="4"/>
  <c r="Q222" i="4"/>
  <c r="N223" i="4"/>
  <c r="Q223" i="4"/>
  <c r="N224" i="4"/>
  <c r="Q224" i="4"/>
  <c r="N225" i="4"/>
  <c r="Q225" i="4"/>
  <c r="N226" i="4"/>
  <c r="Q226" i="4"/>
  <c r="N227" i="4"/>
  <c r="Q227" i="4"/>
  <c r="N228" i="4"/>
  <c r="Q228" i="4"/>
  <c r="N229" i="4"/>
  <c r="Q229" i="4"/>
  <c r="N230" i="4"/>
  <c r="Q230" i="4"/>
  <c r="N231" i="4"/>
  <c r="Q231" i="4"/>
  <c r="N232" i="4"/>
  <c r="Q232" i="4"/>
  <c r="N233" i="4"/>
  <c r="Q233" i="4"/>
  <c r="N234" i="4"/>
  <c r="Q234" i="4"/>
  <c r="N235" i="4"/>
  <c r="Q235" i="4"/>
  <c r="N236" i="4"/>
  <c r="Q236" i="4"/>
  <c r="N237" i="4"/>
  <c r="Q237" i="4"/>
  <c r="N238" i="4"/>
  <c r="Q238" i="4"/>
  <c r="N239" i="4"/>
  <c r="Q239" i="4"/>
  <c r="N240" i="4"/>
  <c r="Q240" i="4"/>
  <c r="N241" i="4"/>
  <c r="Q241" i="4"/>
  <c r="N242" i="4"/>
  <c r="Q242" i="4"/>
  <c r="N243" i="4"/>
  <c r="Q243" i="4"/>
  <c r="N244" i="4"/>
  <c r="Q244" i="4"/>
  <c r="N245" i="4"/>
  <c r="Q245" i="4"/>
  <c r="N246" i="4"/>
  <c r="Q246" i="4"/>
  <c r="N247" i="4"/>
  <c r="Q247" i="4"/>
  <c r="N248" i="4"/>
  <c r="Q248" i="4"/>
  <c r="N249" i="4"/>
  <c r="Q249" i="4"/>
  <c r="N250" i="4"/>
  <c r="Q250" i="4"/>
  <c r="N251" i="4"/>
  <c r="Q251" i="4"/>
  <c r="N252" i="4"/>
  <c r="Q252" i="4"/>
  <c r="N253" i="4"/>
  <c r="Q253" i="4"/>
  <c r="N254" i="4"/>
  <c r="Q254" i="4"/>
  <c r="N255" i="4"/>
  <c r="Q255" i="4"/>
  <c r="N256" i="4"/>
  <c r="Q256" i="4"/>
  <c r="N257" i="4"/>
  <c r="Q257" i="4"/>
  <c r="N258" i="4"/>
  <c r="Q258" i="4"/>
  <c r="N259" i="4"/>
  <c r="Q259" i="4"/>
  <c r="N260" i="4"/>
  <c r="Q260" i="4"/>
  <c r="N261" i="4"/>
  <c r="Q261" i="4"/>
  <c r="N262" i="4"/>
  <c r="Q262" i="4"/>
  <c r="N263" i="4"/>
  <c r="Q263" i="4"/>
  <c r="N264" i="4"/>
  <c r="Q264" i="4"/>
  <c r="N265" i="4"/>
  <c r="Q265" i="4"/>
  <c r="N266" i="4"/>
  <c r="Q266" i="4"/>
  <c r="N267" i="4"/>
  <c r="Q267" i="4"/>
  <c r="N268" i="4"/>
  <c r="Q268" i="4"/>
  <c r="N269" i="4"/>
  <c r="Q269" i="4"/>
  <c r="N270" i="4"/>
  <c r="Q270" i="4"/>
  <c r="N271" i="4"/>
  <c r="Q271" i="4"/>
  <c r="N272" i="4"/>
  <c r="Q272" i="4"/>
  <c r="N273" i="4"/>
  <c r="Q273" i="4"/>
  <c r="N274" i="4"/>
  <c r="Q274" i="4"/>
  <c r="N275" i="4"/>
  <c r="Q275" i="4"/>
  <c r="N276" i="4"/>
  <c r="Q276" i="4"/>
  <c r="N277" i="4"/>
  <c r="Q277" i="4"/>
  <c r="N278" i="4"/>
  <c r="Q278" i="4"/>
  <c r="N279" i="4"/>
  <c r="Q279" i="4"/>
  <c r="N280" i="4"/>
  <c r="Q280" i="4"/>
  <c r="N281" i="4"/>
  <c r="Q281" i="4"/>
  <c r="N282" i="4"/>
  <c r="Q282" i="4"/>
  <c r="N283" i="4"/>
  <c r="Q283" i="4"/>
  <c r="N284" i="4"/>
  <c r="Q284" i="4"/>
  <c r="N285" i="4"/>
  <c r="Q285" i="4"/>
  <c r="N286" i="4"/>
  <c r="Q286" i="4"/>
  <c r="N287" i="4"/>
  <c r="Q287" i="4"/>
  <c r="N288" i="4"/>
  <c r="Q288" i="4"/>
  <c r="N289" i="4"/>
  <c r="Q289" i="4"/>
  <c r="N290" i="4"/>
  <c r="Q290" i="4"/>
  <c r="N291" i="4"/>
  <c r="Q291" i="4"/>
  <c r="N292" i="4"/>
  <c r="Q292" i="4"/>
  <c r="N293" i="4"/>
  <c r="Q293" i="4"/>
  <c r="N294" i="4"/>
  <c r="Q294" i="4"/>
  <c r="N295" i="4"/>
  <c r="Q295" i="4"/>
  <c r="N296" i="4"/>
  <c r="Q296" i="4"/>
  <c r="N297" i="4"/>
  <c r="Q297" i="4"/>
  <c r="N298" i="4"/>
  <c r="Q298" i="4"/>
  <c r="N299" i="4"/>
  <c r="Q299" i="4"/>
  <c r="N300" i="4"/>
  <c r="Q300" i="4"/>
  <c r="N301" i="4"/>
  <c r="Q301" i="4"/>
  <c r="N302" i="4"/>
  <c r="Q302" i="4"/>
  <c r="N303" i="4"/>
  <c r="Q303" i="4"/>
  <c r="N304" i="4"/>
  <c r="Q304" i="4"/>
  <c r="N305" i="4"/>
  <c r="Q305" i="4"/>
  <c r="N306" i="4"/>
  <c r="Q306" i="4"/>
  <c r="N307" i="4"/>
  <c r="Q307" i="4"/>
  <c r="N308" i="4"/>
  <c r="Q308" i="4"/>
  <c r="N309" i="4"/>
  <c r="Q309" i="4"/>
  <c r="N310" i="4"/>
  <c r="Q310" i="4"/>
  <c r="N311" i="4"/>
  <c r="Q311" i="4"/>
  <c r="N312" i="4"/>
  <c r="Q312" i="4"/>
  <c r="N313" i="4"/>
  <c r="Q313" i="4"/>
  <c r="N314" i="4"/>
  <c r="Q314" i="4"/>
  <c r="N315" i="4"/>
  <c r="Q315" i="4"/>
  <c r="N316" i="4"/>
  <c r="Q316" i="4"/>
  <c r="N317" i="4"/>
  <c r="Q317" i="4"/>
  <c r="N318" i="4"/>
  <c r="Q318" i="4"/>
  <c r="N319" i="4"/>
  <c r="Q319" i="4"/>
  <c r="N320" i="4"/>
  <c r="Q320" i="4"/>
  <c r="N321" i="4"/>
  <c r="Q321" i="4"/>
  <c r="N322" i="4"/>
  <c r="Q322" i="4"/>
  <c r="N323" i="4"/>
  <c r="Q323" i="4"/>
  <c r="N324" i="4"/>
  <c r="Q324" i="4"/>
  <c r="N325" i="4"/>
  <c r="Q325" i="4"/>
  <c r="N326" i="4"/>
  <c r="Q326" i="4"/>
  <c r="N327" i="4"/>
  <c r="Q327" i="4"/>
  <c r="N328" i="4"/>
  <c r="Q328" i="4"/>
  <c r="N329" i="4"/>
  <c r="Q329" i="4"/>
  <c r="N330" i="4"/>
  <c r="Q330" i="4"/>
  <c r="N331" i="4"/>
  <c r="Q331" i="4"/>
  <c r="N332" i="4"/>
  <c r="Q332" i="4"/>
  <c r="N333" i="4"/>
  <c r="Q333" i="4"/>
  <c r="N334" i="4"/>
  <c r="Q334" i="4"/>
  <c r="N335" i="4"/>
  <c r="Q335" i="4"/>
  <c r="N336" i="4"/>
  <c r="Q336" i="4"/>
  <c r="N337" i="4"/>
  <c r="Q337" i="4"/>
  <c r="N338" i="4"/>
  <c r="Q338" i="4"/>
  <c r="N339" i="4"/>
  <c r="Q339" i="4"/>
  <c r="N340" i="4"/>
  <c r="Q340" i="4"/>
  <c r="N341" i="4"/>
  <c r="Q341" i="4"/>
  <c r="N342" i="4"/>
  <c r="Q342" i="4"/>
  <c r="N343" i="4"/>
  <c r="Q343" i="4"/>
  <c r="N344" i="4"/>
  <c r="Q344" i="4"/>
  <c r="N345" i="4"/>
  <c r="Q345" i="4"/>
  <c r="N346" i="4"/>
  <c r="Q346" i="4"/>
  <c r="N347" i="4"/>
  <c r="Q347" i="4"/>
  <c r="N348" i="4"/>
  <c r="Q348" i="4"/>
  <c r="N349" i="4"/>
  <c r="Q349" i="4"/>
  <c r="N350" i="4"/>
  <c r="Q350" i="4"/>
  <c r="N351" i="4"/>
  <c r="Q351" i="4"/>
  <c r="N352" i="4"/>
  <c r="Q352" i="4"/>
  <c r="N353" i="4"/>
  <c r="Q353" i="4"/>
  <c r="N354" i="4"/>
  <c r="Q354" i="4"/>
  <c r="N355" i="4"/>
  <c r="Q355" i="4"/>
  <c r="N356" i="4"/>
  <c r="Q356" i="4"/>
  <c r="N357" i="4"/>
  <c r="Q357" i="4"/>
  <c r="N358" i="4"/>
  <c r="Q358" i="4"/>
  <c r="N359" i="4"/>
  <c r="Q359" i="4"/>
  <c r="N360" i="4"/>
  <c r="Q360" i="4"/>
  <c r="N361" i="4"/>
  <c r="Q361" i="4"/>
  <c r="N362" i="4"/>
  <c r="Q362" i="4"/>
  <c r="N363" i="4"/>
  <c r="Q363" i="4"/>
  <c r="N364" i="4"/>
  <c r="Q364" i="4"/>
  <c r="N365" i="4"/>
  <c r="Q365" i="4"/>
  <c r="N366" i="4"/>
  <c r="Q366" i="4"/>
  <c r="N367" i="4"/>
  <c r="Q367" i="4"/>
  <c r="N368" i="4"/>
  <c r="Q368" i="4"/>
  <c r="N369" i="4"/>
  <c r="Q369" i="4"/>
  <c r="N370" i="4"/>
  <c r="Q370" i="4"/>
  <c r="N371" i="4"/>
  <c r="Q371" i="4"/>
  <c r="N372" i="4"/>
  <c r="Q372" i="4"/>
  <c r="N373" i="4"/>
  <c r="Q373" i="4"/>
  <c r="N374" i="4"/>
  <c r="Q374" i="4"/>
  <c r="N375" i="4"/>
  <c r="Q375" i="4"/>
  <c r="N376" i="4"/>
  <c r="Q376" i="4"/>
  <c r="N377" i="4"/>
  <c r="Q377" i="4"/>
  <c r="N378" i="4"/>
  <c r="Q378" i="4"/>
  <c r="N379" i="4"/>
  <c r="Q379" i="4"/>
  <c r="N380" i="4"/>
  <c r="Q380" i="4"/>
  <c r="N381" i="4"/>
  <c r="Q381" i="4"/>
  <c r="N382" i="4"/>
  <c r="Q382" i="4"/>
  <c r="N383" i="4"/>
  <c r="Q383" i="4"/>
  <c r="N384" i="4"/>
  <c r="Q384" i="4"/>
  <c r="N385" i="4"/>
  <c r="Q385" i="4"/>
  <c r="N386" i="4"/>
  <c r="Q386" i="4"/>
  <c r="N387" i="4"/>
  <c r="Q387" i="4"/>
  <c r="N388" i="4"/>
  <c r="Q388" i="4"/>
  <c r="N389" i="4"/>
  <c r="Q389" i="4"/>
  <c r="N390" i="4"/>
  <c r="Q390" i="4"/>
  <c r="N391" i="4"/>
  <c r="Q391" i="4"/>
  <c r="N392" i="4"/>
  <c r="Q392" i="4"/>
  <c r="N393" i="4"/>
  <c r="Q393" i="4"/>
  <c r="N394" i="4"/>
  <c r="Q394" i="4"/>
  <c r="N395" i="4"/>
  <c r="Q395" i="4"/>
  <c r="N396" i="4"/>
  <c r="Q396" i="4"/>
  <c r="N397" i="4"/>
  <c r="Q397" i="4"/>
  <c r="N398" i="4"/>
  <c r="Q398" i="4"/>
  <c r="N399" i="4"/>
  <c r="Q399" i="4"/>
  <c r="N400" i="4"/>
  <c r="Q400" i="4"/>
  <c r="N401" i="4"/>
  <c r="Q401" i="4"/>
  <c r="N402" i="4"/>
  <c r="Q402" i="4"/>
  <c r="N403" i="4"/>
  <c r="Q403" i="4"/>
  <c r="N404" i="4"/>
  <c r="Q404" i="4"/>
  <c r="N405" i="4"/>
  <c r="Q405" i="4"/>
  <c r="N406" i="4"/>
  <c r="Q406" i="4"/>
  <c r="N407" i="4"/>
  <c r="Q407" i="4"/>
  <c r="N408" i="4"/>
  <c r="Q408" i="4"/>
  <c r="N409" i="4"/>
  <c r="Q409" i="4"/>
  <c r="N410" i="4"/>
  <c r="Q410" i="4"/>
  <c r="N411" i="4"/>
  <c r="Q411" i="4"/>
  <c r="N412" i="4"/>
  <c r="Q412" i="4"/>
  <c r="N413" i="4"/>
  <c r="Q413" i="4"/>
  <c r="N414" i="4"/>
  <c r="Q414" i="4"/>
  <c r="N415" i="4"/>
  <c r="Q415" i="4"/>
  <c r="N416" i="4"/>
  <c r="Q416" i="4"/>
  <c r="N417" i="4"/>
  <c r="Q417" i="4"/>
  <c r="N418" i="4"/>
  <c r="Q418" i="4"/>
  <c r="N419" i="4"/>
  <c r="Q419" i="4"/>
  <c r="N420" i="4"/>
  <c r="Q420" i="4"/>
  <c r="N421" i="4"/>
  <c r="Q421" i="4"/>
  <c r="N422" i="4"/>
  <c r="Q422" i="4"/>
  <c r="N423" i="4"/>
  <c r="Q423" i="4"/>
  <c r="N424" i="4"/>
  <c r="Q424" i="4"/>
  <c r="N425" i="4"/>
  <c r="Q425" i="4"/>
  <c r="N426" i="4"/>
  <c r="Q426" i="4"/>
  <c r="N427" i="4"/>
  <c r="Q427" i="4"/>
  <c r="N428" i="4"/>
  <c r="Q428" i="4"/>
  <c r="N429" i="4"/>
  <c r="Q429" i="4"/>
  <c r="N430" i="4"/>
  <c r="Q430" i="4"/>
  <c r="N431" i="4"/>
  <c r="Q431" i="4"/>
  <c r="N432" i="4"/>
  <c r="Q432" i="4"/>
  <c r="N433" i="4"/>
  <c r="Q433" i="4"/>
  <c r="N434" i="4"/>
  <c r="Q434" i="4"/>
  <c r="N435" i="4"/>
  <c r="Q435" i="4"/>
  <c r="N436" i="4"/>
  <c r="Q436" i="4"/>
  <c r="N437" i="4"/>
  <c r="Q437" i="4"/>
  <c r="N438" i="4"/>
  <c r="Q438" i="4"/>
  <c r="N439" i="4"/>
  <c r="Q439" i="4"/>
  <c r="N440" i="4"/>
  <c r="Q440" i="4"/>
  <c r="N441" i="4"/>
  <c r="Q441" i="4"/>
  <c r="N442" i="4"/>
  <c r="Q442" i="4"/>
  <c r="N443" i="4"/>
  <c r="Q443" i="4"/>
  <c r="N444" i="4"/>
  <c r="Q444" i="4"/>
  <c r="N445" i="4"/>
  <c r="Q445" i="4"/>
  <c r="N446" i="4"/>
  <c r="Q446" i="4"/>
  <c r="N447" i="4"/>
  <c r="Q447" i="4"/>
  <c r="N448" i="4"/>
  <c r="Q448" i="4"/>
  <c r="N449" i="4"/>
  <c r="Q449" i="4"/>
  <c r="N450" i="4"/>
  <c r="Q450" i="4"/>
  <c r="N451" i="4"/>
  <c r="Q451" i="4"/>
  <c r="N452" i="4"/>
  <c r="Q452" i="4"/>
  <c r="N453" i="4"/>
  <c r="Q453" i="4"/>
  <c r="N454" i="4"/>
  <c r="Q454" i="4"/>
  <c r="N455" i="4"/>
  <c r="Q455" i="4"/>
  <c r="N456" i="4"/>
  <c r="Q456" i="4"/>
  <c r="N457" i="4"/>
  <c r="Q457" i="4"/>
  <c r="N458" i="4"/>
  <c r="Q458" i="4"/>
  <c r="N459" i="4"/>
  <c r="Q459" i="4"/>
  <c r="N460" i="4"/>
  <c r="Q460" i="4"/>
  <c r="N461" i="4"/>
  <c r="Q461" i="4"/>
  <c r="N462" i="4"/>
  <c r="Q462" i="4"/>
  <c r="N463" i="4"/>
  <c r="Q463" i="4"/>
  <c r="N464" i="4"/>
  <c r="Q464" i="4"/>
  <c r="N465" i="4"/>
  <c r="Q465" i="4"/>
  <c r="N466" i="4"/>
  <c r="Q466" i="4"/>
  <c r="N467" i="4"/>
  <c r="Q467" i="4"/>
  <c r="N468" i="4"/>
  <c r="Q468" i="4"/>
  <c r="N469" i="4"/>
  <c r="Q469" i="4"/>
  <c r="N470" i="4"/>
  <c r="Q470" i="4"/>
  <c r="N471" i="4"/>
  <c r="Q471" i="4"/>
  <c r="N472" i="4"/>
  <c r="Q472" i="4"/>
  <c r="N473" i="4"/>
  <c r="Q473" i="4"/>
  <c r="N474" i="4"/>
  <c r="Q474" i="4"/>
  <c r="N475" i="4"/>
  <c r="Q475" i="4"/>
  <c r="N476" i="4"/>
  <c r="Q476" i="4"/>
  <c r="N477" i="4"/>
  <c r="Q477" i="4"/>
  <c r="N478" i="4"/>
  <c r="Q478" i="4"/>
  <c r="N479" i="4"/>
  <c r="Q479" i="4"/>
  <c r="N480" i="4"/>
  <c r="Q480" i="4"/>
  <c r="N481" i="4"/>
  <c r="Q481" i="4"/>
  <c r="N482" i="4"/>
  <c r="Q482" i="4"/>
  <c r="N483" i="4"/>
  <c r="Q483" i="4"/>
  <c r="N484" i="4"/>
  <c r="Q484" i="4"/>
  <c r="N485" i="4"/>
  <c r="Q485" i="4"/>
  <c r="N486" i="4"/>
  <c r="Q486" i="4"/>
  <c r="N487" i="4"/>
  <c r="Q487" i="4"/>
  <c r="N488" i="4"/>
  <c r="Q488" i="4"/>
  <c r="N489" i="4"/>
  <c r="Q489" i="4"/>
  <c r="N490" i="4"/>
  <c r="Q490" i="4"/>
  <c r="N491" i="4"/>
  <c r="Q491" i="4"/>
  <c r="N492" i="4"/>
  <c r="Q492" i="4"/>
  <c r="N493" i="4"/>
  <c r="Q493" i="4"/>
  <c r="N494" i="4"/>
  <c r="Q494" i="4"/>
  <c r="N495" i="4"/>
  <c r="Q495" i="4"/>
  <c r="N496" i="4"/>
  <c r="Q496" i="4"/>
  <c r="N497" i="4"/>
  <c r="Q497" i="4"/>
  <c r="N498" i="4"/>
  <c r="Q498" i="4"/>
  <c r="N499" i="4"/>
  <c r="Q499" i="4"/>
  <c r="N500" i="4"/>
  <c r="Q500" i="4"/>
  <c r="N501" i="4"/>
  <c r="Q501" i="4"/>
  <c r="N502" i="4"/>
  <c r="Q502" i="4"/>
  <c r="N503" i="4"/>
  <c r="Q503" i="4"/>
  <c r="N504" i="4"/>
  <c r="Q504" i="4"/>
  <c r="N505" i="4"/>
  <c r="Q505" i="4"/>
  <c r="N506" i="4"/>
  <c r="Q506" i="4"/>
  <c r="N507" i="4"/>
  <c r="Q507" i="4"/>
  <c r="N508" i="4"/>
  <c r="Q508" i="4"/>
  <c r="N509" i="4"/>
  <c r="Q509" i="4"/>
  <c r="N510" i="4"/>
  <c r="Q510" i="4"/>
  <c r="N511" i="4"/>
  <c r="Q511" i="4"/>
  <c r="N512" i="4"/>
  <c r="Q512" i="4"/>
  <c r="N513" i="4"/>
  <c r="Q513" i="4"/>
  <c r="N514" i="4"/>
  <c r="Q514" i="4"/>
  <c r="N515" i="4"/>
  <c r="Q515" i="4"/>
  <c r="N516" i="4"/>
  <c r="Q516" i="4"/>
  <c r="N517" i="4"/>
  <c r="Q517" i="4"/>
  <c r="N518" i="4"/>
  <c r="Q518" i="4"/>
  <c r="N519" i="4"/>
  <c r="Q519" i="4"/>
  <c r="N520" i="4"/>
  <c r="Q520" i="4"/>
  <c r="N521" i="4"/>
  <c r="Q521" i="4"/>
  <c r="N522" i="4"/>
  <c r="Q522" i="4"/>
  <c r="N523" i="4"/>
  <c r="Q523" i="4"/>
  <c r="N524" i="4"/>
  <c r="Q524" i="4"/>
  <c r="N525" i="4"/>
  <c r="Q525" i="4"/>
  <c r="N526" i="4"/>
  <c r="Q526" i="4"/>
  <c r="N527" i="4"/>
  <c r="Q527" i="4"/>
  <c r="N528" i="4"/>
  <c r="Q528" i="4"/>
  <c r="N529" i="4"/>
  <c r="Q529" i="4"/>
  <c r="N530" i="4"/>
  <c r="Q530" i="4"/>
  <c r="N531" i="4"/>
  <c r="Q531" i="4"/>
  <c r="N532" i="4"/>
  <c r="Q532" i="4"/>
  <c r="N533" i="4"/>
  <c r="Q533" i="4"/>
  <c r="N534" i="4"/>
  <c r="Q534" i="4"/>
  <c r="N535" i="4"/>
  <c r="Q535" i="4"/>
  <c r="N536" i="4"/>
  <c r="Q536" i="4"/>
  <c r="N537" i="4"/>
  <c r="Q537" i="4"/>
  <c r="N538" i="4"/>
  <c r="Q538" i="4"/>
  <c r="N539" i="4"/>
  <c r="Q539" i="4"/>
  <c r="N540" i="4"/>
  <c r="Q540" i="4"/>
  <c r="N541" i="4"/>
  <c r="Q541" i="4"/>
  <c r="N542" i="4"/>
  <c r="Q542" i="4"/>
  <c r="N543" i="4"/>
  <c r="Q543" i="4"/>
  <c r="N544" i="4"/>
  <c r="Q544" i="4"/>
  <c r="N545" i="4"/>
  <c r="Q545" i="4"/>
  <c r="N546" i="4"/>
  <c r="Q546" i="4"/>
  <c r="N547" i="4"/>
  <c r="Q547" i="4"/>
  <c r="N548" i="4"/>
  <c r="Q548" i="4"/>
  <c r="N549" i="4"/>
  <c r="Q549" i="4"/>
  <c r="N550" i="4"/>
  <c r="Q550" i="4"/>
  <c r="N551" i="4"/>
  <c r="Q551" i="4"/>
  <c r="N552" i="4"/>
  <c r="Q552" i="4"/>
  <c r="N553" i="4"/>
  <c r="Q553" i="4"/>
  <c r="N554" i="4"/>
  <c r="Q554" i="4"/>
  <c r="N555" i="4"/>
  <c r="Q555" i="4"/>
  <c r="N556" i="4"/>
  <c r="Q556" i="4"/>
  <c r="N557" i="4"/>
  <c r="Q557" i="4"/>
  <c r="N558" i="4"/>
  <c r="Q558" i="4"/>
  <c r="N559" i="4"/>
  <c r="Q559" i="4"/>
  <c r="N560" i="4"/>
  <c r="Q560" i="4"/>
  <c r="N561" i="4"/>
  <c r="Q561" i="4"/>
  <c r="N562" i="4"/>
  <c r="Q562" i="4"/>
  <c r="N563" i="4"/>
  <c r="Q563" i="4"/>
  <c r="N564" i="4"/>
  <c r="Q564" i="4"/>
  <c r="N565" i="4"/>
  <c r="Q565" i="4"/>
  <c r="N566" i="4"/>
  <c r="Q566" i="4"/>
  <c r="N567" i="4"/>
  <c r="Q567" i="4"/>
  <c r="N568" i="4"/>
  <c r="Q568" i="4"/>
  <c r="N569" i="4"/>
  <c r="Q569" i="4"/>
  <c r="N570" i="4"/>
  <c r="Q570" i="4"/>
  <c r="N571" i="4"/>
  <c r="Q571" i="4"/>
  <c r="N572" i="4"/>
  <c r="Q572" i="4"/>
  <c r="N573" i="4"/>
  <c r="Q573" i="4"/>
  <c r="N574" i="4"/>
  <c r="Q574" i="4"/>
  <c r="N575" i="4"/>
  <c r="Q575" i="4"/>
  <c r="N576" i="4"/>
  <c r="Q576" i="4"/>
  <c r="N577" i="4"/>
  <c r="Q577" i="4"/>
  <c r="N578" i="4"/>
  <c r="Q578" i="4"/>
  <c r="N579" i="4"/>
  <c r="Q579" i="4"/>
  <c r="N580" i="4"/>
  <c r="Q580" i="4"/>
  <c r="N581" i="4"/>
  <c r="Q581" i="4"/>
  <c r="N582" i="4"/>
  <c r="Q582" i="4"/>
  <c r="N583" i="4"/>
  <c r="Q583" i="4"/>
  <c r="N584" i="4"/>
  <c r="Q584" i="4"/>
  <c r="N585" i="4"/>
  <c r="Q585" i="4"/>
  <c r="N586" i="4"/>
  <c r="Q586" i="4"/>
  <c r="N587" i="4"/>
  <c r="Q587" i="4"/>
  <c r="N588" i="4"/>
  <c r="Q588" i="4"/>
  <c r="N589" i="4"/>
  <c r="Q589" i="4"/>
  <c r="N590" i="4"/>
  <c r="Q590" i="4"/>
  <c r="N591" i="4"/>
  <c r="Q591" i="4"/>
  <c r="N592" i="4"/>
  <c r="Q592" i="4"/>
  <c r="N593" i="4"/>
  <c r="Q593" i="4"/>
  <c r="N594" i="4"/>
  <c r="Q594" i="4"/>
  <c r="N595" i="4"/>
  <c r="Q595" i="4"/>
  <c r="N596" i="4"/>
  <c r="Q596" i="4"/>
  <c r="N597" i="4"/>
  <c r="Q597" i="4"/>
  <c r="N598" i="4"/>
  <c r="Q598" i="4"/>
  <c r="N599" i="4"/>
  <c r="Q599" i="4"/>
  <c r="N600" i="4"/>
  <c r="Q600" i="4"/>
  <c r="N601" i="4"/>
  <c r="Q601" i="4"/>
  <c r="N602" i="4"/>
  <c r="Q602" i="4"/>
  <c r="N603" i="4"/>
  <c r="Q603" i="4"/>
  <c r="N604" i="4"/>
  <c r="Q604" i="4"/>
  <c r="N605" i="4"/>
  <c r="Q605" i="4"/>
  <c r="N606" i="4"/>
  <c r="Q606" i="4"/>
  <c r="N607" i="4"/>
  <c r="Q607" i="4"/>
  <c r="N608" i="4"/>
  <c r="Q608" i="4"/>
  <c r="N609" i="4"/>
  <c r="Q609" i="4"/>
  <c r="N610" i="4"/>
  <c r="Q610" i="4"/>
  <c r="N611" i="4"/>
  <c r="Q611" i="4"/>
  <c r="N612" i="4"/>
  <c r="Q612" i="4"/>
  <c r="N613" i="4"/>
  <c r="Q613" i="4"/>
  <c r="N614" i="4"/>
  <c r="Q614" i="4"/>
  <c r="N615" i="4"/>
  <c r="Q615" i="4"/>
  <c r="N616" i="4"/>
  <c r="Q616" i="4"/>
  <c r="N617" i="4"/>
  <c r="Q617" i="4"/>
  <c r="N618" i="4"/>
  <c r="Q618" i="4"/>
  <c r="N619" i="4"/>
  <c r="Q619" i="4"/>
  <c r="N620" i="4"/>
  <c r="Q620" i="4"/>
  <c r="N621" i="4"/>
  <c r="Q621" i="4"/>
  <c r="N622" i="4"/>
  <c r="Q622" i="4"/>
  <c r="N623" i="4"/>
  <c r="Q623" i="4"/>
  <c r="N624" i="4"/>
  <c r="Q624" i="4"/>
  <c r="N625" i="4"/>
  <c r="Q625" i="4"/>
  <c r="N626" i="4"/>
  <c r="Q626" i="4"/>
  <c r="N627" i="4"/>
  <c r="Q627" i="4"/>
  <c r="N628" i="4"/>
  <c r="Q628" i="4"/>
  <c r="N629" i="4"/>
  <c r="Q629" i="4"/>
  <c r="N630" i="4"/>
  <c r="Q630" i="4"/>
  <c r="N631" i="4"/>
  <c r="Q631" i="4"/>
  <c r="N632" i="4"/>
  <c r="Q632" i="4"/>
  <c r="N633" i="4"/>
  <c r="Q633" i="4"/>
  <c r="N634" i="4"/>
  <c r="Q634" i="4"/>
  <c r="N635" i="4"/>
  <c r="Q635" i="4"/>
  <c r="N636" i="4"/>
  <c r="Q636" i="4"/>
  <c r="N637" i="4"/>
  <c r="Q637" i="4"/>
  <c r="N638" i="4"/>
  <c r="Q638" i="4"/>
  <c r="N639" i="4"/>
  <c r="Q639" i="4"/>
  <c r="N640" i="4"/>
  <c r="Q640" i="4"/>
  <c r="N641" i="4"/>
  <c r="Q641" i="4"/>
  <c r="N642" i="4"/>
  <c r="Q642" i="4"/>
  <c r="N643" i="4"/>
  <c r="Q643" i="4"/>
  <c r="N644" i="4"/>
  <c r="Q644" i="4"/>
  <c r="N645" i="4"/>
  <c r="Q645" i="4"/>
  <c r="N646" i="4"/>
  <c r="Q646" i="4"/>
  <c r="N647" i="4"/>
  <c r="Q647" i="4"/>
  <c r="N648" i="4"/>
  <c r="Q648" i="4"/>
  <c r="N649" i="4"/>
  <c r="Q649" i="4"/>
  <c r="N650" i="4"/>
  <c r="Q650" i="4"/>
  <c r="N651" i="4"/>
  <c r="Q651" i="4"/>
  <c r="N652" i="4"/>
  <c r="Q652" i="4"/>
  <c r="N653" i="4"/>
  <c r="Q653" i="4"/>
  <c r="N654" i="4"/>
  <c r="Q654" i="4"/>
  <c r="N655" i="4"/>
  <c r="Q655" i="4"/>
  <c r="N656" i="4"/>
  <c r="Q656" i="4"/>
  <c r="N657" i="4"/>
  <c r="Q657" i="4"/>
  <c r="N658" i="4"/>
  <c r="Q658" i="4"/>
  <c r="N659" i="4"/>
  <c r="Q659" i="4"/>
  <c r="N660" i="4"/>
  <c r="Q660" i="4"/>
  <c r="N661" i="4"/>
  <c r="Q661" i="4"/>
  <c r="N662" i="4"/>
  <c r="Q662" i="4"/>
  <c r="N663" i="4"/>
  <c r="Q663" i="4"/>
  <c r="N664" i="4"/>
  <c r="Q664" i="4"/>
  <c r="N665" i="4"/>
  <c r="Q665" i="4"/>
  <c r="N666" i="4"/>
  <c r="Q666" i="4"/>
  <c r="N667" i="4"/>
  <c r="Q667" i="4"/>
  <c r="N668" i="4"/>
  <c r="Q668" i="4"/>
  <c r="N669" i="4"/>
  <c r="Q669" i="4"/>
  <c r="N670" i="4"/>
  <c r="Q670" i="4"/>
  <c r="N671" i="4"/>
  <c r="Q671" i="4"/>
  <c r="N672" i="4"/>
  <c r="Q672" i="4"/>
  <c r="N673" i="4"/>
  <c r="Q673" i="4"/>
  <c r="N674" i="4"/>
  <c r="Q674" i="4"/>
  <c r="N675" i="4"/>
  <c r="Q675" i="4"/>
  <c r="N676" i="4"/>
  <c r="Q676" i="4"/>
  <c r="N677" i="4"/>
  <c r="Q677" i="4"/>
  <c r="N678" i="4"/>
  <c r="Q678" i="4"/>
  <c r="N679" i="4"/>
  <c r="Q679" i="4"/>
  <c r="N680" i="4"/>
  <c r="Q680" i="4"/>
  <c r="N681" i="4"/>
  <c r="Q681" i="4"/>
  <c r="N682" i="4"/>
  <c r="Q682" i="4"/>
  <c r="N683" i="4"/>
  <c r="Q683" i="4"/>
  <c r="N684" i="4"/>
  <c r="Q684" i="4"/>
  <c r="N685" i="4"/>
  <c r="Q685" i="4"/>
  <c r="N686" i="4"/>
  <c r="Q686" i="4"/>
  <c r="N687" i="4"/>
  <c r="Q687" i="4"/>
  <c r="N688" i="4"/>
  <c r="Q688" i="4"/>
  <c r="N689" i="4"/>
  <c r="Q689" i="4"/>
  <c r="N690" i="4"/>
  <c r="Q690" i="4"/>
  <c r="N691" i="4"/>
  <c r="Q691" i="4"/>
  <c r="N692" i="4"/>
  <c r="Q692" i="4"/>
  <c r="N693" i="4"/>
  <c r="Q693" i="4"/>
  <c r="N694" i="4"/>
  <c r="Q694" i="4"/>
  <c r="N695" i="4"/>
  <c r="Q695" i="4"/>
  <c r="N696" i="4"/>
  <c r="Q696" i="4"/>
  <c r="N697" i="4"/>
  <c r="Q697" i="4"/>
  <c r="N698" i="4"/>
  <c r="Q698" i="4"/>
  <c r="N699" i="4"/>
  <c r="Q699" i="4"/>
  <c r="N700" i="4"/>
  <c r="Q700" i="4"/>
  <c r="N701" i="4"/>
  <c r="Q701" i="4"/>
  <c r="N702" i="4"/>
  <c r="Q702" i="4"/>
  <c r="N703" i="4"/>
  <c r="Q703" i="4"/>
  <c r="N704" i="4"/>
  <c r="Q704" i="4"/>
  <c r="N705" i="4"/>
  <c r="Q705" i="4"/>
  <c r="N706" i="4"/>
  <c r="Q706" i="4"/>
  <c r="N707" i="4"/>
  <c r="Q707" i="4"/>
  <c r="N708" i="4"/>
  <c r="Q708" i="4"/>
  <c r="N709" i="4"/>
  <c r="Q709" i="4"/>
  <c r="N710" i="4"/>
  <c r="Q710" i="4"/>
  <c r="N711" i="4"/>
  <c r="Q711" i="4"/>
  <c r="N712" i="4"/>
  <c r="Q712" i="4"/>
  <c r="N713" i="4"/>
  <c r="Q713" i="4"/>
  <c r="N714" i="4"/>
  <c r="Q714" i="4"/>
  <c r="N715" i="4"/>
  <c r="Q715" i="4"/>
  <c r="N716" i="4"/>
  <c r="Q716" i="4"/>
  <c r="N717" i="4"/>
  <c r="Q717" i="4"/>
  <c r="N718" i="4"/>
  <c r="Q718" i="4"/>
  <c r="N719" i="4"/>
  <c r="Q719" i="4"/>
  <c r="N720" i="4"/>
  <c r="Q720" i="4"/>
  <c r="N721" i="4"/>
  <c r="Q721" i="4"/>
  <c r="N722" i="4"/>
  <c r="Q722" i="4"/>
  <c r="N723" i="4"/>
  <c r="Q723" i="4"/>
  <c r="N724" i="4"/>
  <c r="Q724" i="4"/>
  <c r="N725" i="4"/>
  <c r="Q725" i="4"/>
  <c r="N726" i="4"/>
  <c r="Q726" i="4"/>
  <c r="N727" i="4"/>
  <c r="Q727" i="4"/>
  <c r="N728" i="4"/>
  <c r="Q728" i="4"/>
  <c r="N729" i="4"/>
  <c r="Q729" i="4"/>
  <c r="N730" i="4"/>
  <c r="Q730" i="4"/>
  <c r="N731" i="4"/>
  <c r="Q731" i="4"/>
  <c r="N732" i="4"/>
  <c r="Q732" i="4"/>
  <c r="N733" i="4"/>
  <c r="Q733" i="4"/>
  <c r="N734" i="4"/>
  <c r="Q734" i="4"/>
  <c r="N735" i="4"/>
  <c r="Q735" i="4"/>
  <c r="N736" i="4"/>
  <c r="Q736" i="4"/>
  <c r="N737" i="4"/>
  <c r="Q737" i="4"/>
  <c r="N738" i="4"/>
  <c r="Q738" i="4"/>
  <c r="N739" i="4"/>
  <c r="Q739" i="4"/>
  <c r="N740" i="4"/>
  <c r="Q740" i="4"/>
  <c r="N741" i="4"/>
  <c r="Q741" i="4"/>
  <c r="N742" i="4"/>
  <c r="Q742" i="4"/>
  <c r="N743" i="4"/>
  <c r="Q743" i="4"/>
  <c r="N744" i="4"/>
  <c r="Q744" i="4"/>
  <c r="N745" i="4"/>
  <c r="Q745" i="4"/>
  <c r="N746" i="4"/>
  <c r="Q746" i="4"/>
  <c r="N747" i="4"/>
  <c r="Q747" i="4"/>
  <c r="N748" i="4"/>
  <c r="Q748" i="4"/>
  <c r="N749" i="4"/>
  <c r="Q749" i="4"/>
  <c r="N750" i="4"/>
  <c r="Q750" i="4"/>
  <c r="N751" i="4"/>
  <c r="Q751" i="4"/>
  <c r="N752" i="4"/>
  <c r="Q752" i="4"/>
  <c r="N753" i="4"/>
  <c r="Q753" i="4"/>
  <c r="N754" i="4"/>
  <c r="Q754" i="4"/>
  <c r="N755" i="4"/>
  <c r="Q755" i="4"/>
  <c r="N756" i="4"/>
  <c r="Q756" i="4"/>
  <c r="N757" i="4"/>
  <c r="Q757" i="4"/>
  <c r="N758" i="4"/>
  <c r="Q758" i="4"/>
  <c r="N759" i="4"/>
  <c r="Q759" i="4"/>
  <c r="N760" i="4"/>
  <c r="Q760" i="4"/>
  <c r="N761" i="4"/>
  <c r="Q761" i="4"/>
  <c r="N762" i="4"/>
  <c r="Q762" i="4"/>
  <c r="N763" i="4"/>
  <c r="Q763" i="4"/>
  <c r="N764" i="4"/>
  <c r="Q764" i="4"/>
  <c r="N765" i="4"/>
  <c r="Q765" i="4"/>
  <c r="N766" i="4"/>
  <c r="Q766" i="4"/>
  <c r="N767" i="4"/>
  <c r="Q767" i="4"/>
  <c r="N768" i="4"/>
  <c r="Q768" i="4"/>
  <c r="N769" i="4"/>
  <c r="Q769" i="4"/>
  <c r="N770" i="4"/>
  <c r="Q770" i="4"/>
  <c r="N771" i="4"/>
  <c r="Q771" i="4"/>
  <c r="N772" i="4"/>
  <c r="Q772" i="4"/>
  <c r="N773" i="4"/>
  <c r="Q773" i="4"/>
  <c r="N774" i="4"/>
  <c r="Q774" i="4"/>
  <c r="N775" i="4"/>
  <c r="Q775" i="4"/>
  <c r="N776" i="4"/>
  <c r="Q776" i="4"/>
  <c r="N777" i="4"/>
  <c r="Q777" i="4"/>
  <c r="N778" i="4"/>
  <c r="Q778" i="4"/>
  <c r="N779" i="4"/>
  <c r="Q779" i="4"/>
  <c r="N780" i="4"/>
  <c r="Q780" i="4"/>
  <c r="N781" i="4"/>
  <c r="Q781" i="4"/>
  <c r="N782" i="4"/>
  <c r="Q782" i="4"/>
  <c r="N783" i="4"/>
  <c r="Q783" i="4"/>
  <c r="N784" i="4"/>
  <c r="Q784" i="4"/>
  <c r="N785" i="4"/>
  <c r="Q785" i="4"/>
  <c r="N786" i="4"/>
  <c r="Q786" i="4"/>
  <c r="N787" i="4"/>
  <c r="Q787" i="4"/>
  <c r="N788" i="4"/>
  <c r="Q788" i="4"/>
  <c r="N789" i="4"/>
  <c r="Q789" i="4"/>
  <c r="N790" i="4"/>
  <c r="Q790" i="4"/>
  <c r="N791" i="4"/>
  <c r="Q791" i="4"/>
  <c r="N792" i="4"/>
  <c r="Q792" i="4"/>
  <c r="N793" i="4"/>
  <c r="Q793" i="4"/>
  <c r="N794" i="4"/>
  <c r="Q794" i="4"/>
  <c r="N795" i="4"/>
  <c r="Q795" i="4"/>
  <c r="N796" i="4"/>
  <c r="Q796" i="4"/>
  <c r="N797" i="4"/>
  <c r="Q797" i="4"/>
  <c r="N798" i="4"/>
  <c r="Q798" i="4"/>
  <c r="N799" i="4"/>
  <c r="Q799" i="4"/>
  <c r="N800" i="4"/>
  <c r="Q800" i="4"/>
  <c r="N801" i="4"/>
  <c r="Q801" i="4"/>
  <c r="N802" i="4"/>
  <c r="Q802" i="4"/>
  <c r="N803" i="4"/>
  <c r="Q803" i="4"/>
  <c r="N804" i="4"/>
  <c r="Q804" i="4"/>
  <c r="N805" i="4"/>
  <c r="Q805" i="4"/>
  <c r="N806" i="4"/>
  <c r="Q806" i="4"/>
  <c r="N807" i="4"/>
  <c r="Q807" i="4"/>
  <c r="N808" i="4"/>
  <c r="Q808" i="4"/>
  <c r="N809" i="4"/>
  <c r="Q809" i="4"/>
  <c r="N810" i="4"/>
  <c r="Q810" i="4"/>
  <c r="N811" i="4"/>
  <c r="Q811" i="4"/>
  <c r="N812" i="4"/>
  <c r="Q812" i="4"/>
  <c r="N813" i="4"/>
  <c r="Q813" i="4"/>
  <c r="N814" i="4"/>
  <c r="Q814" i="4"/>
  <c r="N815" i="4"/>
  <c r="Q815" i="4"/>
  <c r="N816" i="4"/>
  <c r="Q816" i="4"/>
  <c r="N817" i="4"/>
  <c r="Q817" i="4"/>
  <c r="N818" i="4"/>
  <c r="Q818" i="4"/>
  <c r="N819" i="4"/>
  <c r="Q819" i="4"/>
  <c r="N820" i="4"/>
  <c r="Q820" i="4"/>
  <c r="N821" i="4"/>
  <c r="Q821" i="4"/>
  <c r="N822" i="4"/>
  <c r="Q822" i="4"/>
  <c r="N823" i="4"/>
  <c r="Q823" i="4"/>
  <c r="N824" i="4"/>
  <c r="Q824" i="4"/>
  <c r="N825" i="4"/>
  <c r="Q825" i="4"/>
  <c r="N826" i="4"/>
  <c r="Q826" i="4"/>
  <c r="N827" i="4"/>
  <c r="Q827" i="4"/>
  <c r="N828" i="4"/>
  <c r="Q828" i="4"/>
  <c r="N829" i="4"/>
  <c r="Q829" i="4"/>
  <c r="N830" i="4"/>
  <c r="Q830" i="4"/>
  <c r="N831" i="4"/>
  <c r="Q831" i="4"/>
  <c r="N832" i="4"/>
  <c r="Q832" i="4"/>
  <c r="N833" i="4"/>
  <c r="Q833" i="4"/>
  <c r="N834" i="4"/>
  <c r="Q834" i="4"/>
  <c r="N835" i="4"/>
  <c r="Q835" i="4"/>
  <c r="N836" i="4"/>
  <c r="Q836" i="4"/>
  <c r="N837" i="4"/>
  <c r="Q837" i="4"/>
  <c r="N838" i="4"/>
  <c r="Q838" i="4"/>
  <c r="N839" i="4"/>
  <c r="Q839" i="4"/>
  <c r="N840" i="4"/>
  <c r="Q840" i="4"/>
  <c r="N841" i="4"/>
  <c r="Q841" i="4"/>
  <c r="N842" i="4"/>
  <c r="Q842" i="4"/>
  <c r="N843" i="4"/>
  <c r="Q843" i="4"/>
  <c r="N844" i="4"/>
  <c r="Q844" i="4"/>
  <c r="N845" i="4"/>
  <c r="Q845" i="4"/>
  <c r="N846" i="4"/>
  <c r="Q846" i="4"/>
  <c r="N847" i="4"/>
  <c r="Q847" i="4"/>
  <c r="N848" i="4"/>
  <c r="Q848" i="4"/>
  <c r="N849" i="4"/>
  <c r="Q849" i="4"/>
  <c r="N850" i="4"/>
  <c r="Q850" i="4"/>
  <c r="N851" i="4"/>
  <c r="Q851" i="4"/>
  <c r="N852" i="4"/>
  <c r="Q852" i="4"/>
  <c r="N853" i="4"/>
  <c r="Q853" i="4"/>
  <c r="N854" i="4"/>
  <c r="Q854" i="4"/>
  <c r="N855" i="4"/>
  <c r="Q855" i="4"/>
  <c r="N856" i="4"/>
  <c r="Q856" i="4"/>
  <c r="N857" i="4"/>
  <c r="Q857" i="4"/>
  <c r="N858" i="4"/>
  <c r="Q858" i="4"/>
  <c r="N859" i="4"/>
  <c r="Q859" i="4"/>
  <c r="N860" i="4"/>
  <c r="Q860" i="4"/>
  <c r="N861" i="4"/>
  <c r="Q861" i="4"/>
  <c r="N862" i="4"/>
  <c r="Q862" i="4"/>
  <c r="N863" i="4"/>
  <c r="Q863" i="4"/>
  <c r="N864" i="4"/>
  <c r="Q864" i="4"/>
  <c r="N865" i="4"/>
  <c r="Q865" i="4"/>
  <c r="N866" i="4"/>
  <c r="Q866" i="4"/>
  <c r="N867" i="4"/>
  <c r="Q867" i="4"/>
  <c r="N868" i="4"/>
  <c r="Q868" i="4"/>
  <c r="N869" i="4"/>
  <c r="Q869" i="4"/>
  <c r="N870" i="4"/>
  <c r="Q870" i="4"/>
  <c r="N871" i="4"/>
  <c r="Q871" i="4"/>
  <c r="N872" i="4"/>
  <c r="Q872" i="4"/>
  <c r="N873" i="4"/>
  <c r="Q873" i="4"/>
  <c r="N874" i="4"/>
  <c r="Q874" i="4"/>
  <c r="N875" i="4"/>
  <c r="Q875" i="4"/>
  <c r="N876" i="4"/>
  <c r="Q876" i="4"/>
  <c r="N877" i="4"/>
  <c r="Q877" i="4"/>
  <c r="N878" i="4"/>
  <c r="Q878" i="4"/>
  <c r="N879" i="4"/>
  <c r="Q879" i="4"/>
  <c r="N880" i="4"/>
  <c r="Q880" i="4"/>
  <c r="N881" i="4"/>
  <c r="Q881" i="4"/>
  <c r="N882" i="4"/>
  <c r="Q882" i="4"/>
  <c r="N883" i="4"/>
  <c r="Q883" i="4"/>
  <c r="N884" i="4"/>
  <c r="Q884" i="4"/>
  <c r="N885" i="4"/>
  <c r="Q885" i="4"/>
  <c r="N886" i="4"/>
  <c r="Q886" i="4"/>
  <c r="N887" i="4"/>
  <c r="Q887" i="4"/>
  <c r="N888" i="4"/>
  <c r="Q888" i="4"/>
  <c r="N889" i="4"/>
  <c r="Q889" i="4"/>
  <c r="N890" i="4"/>
  <c r="Q890" i="4"/>
  <c r="N891" i="4"/>
  <c r="Q891" i="4"/>
  <c r="N892" i="4"/>
  <c r="Q892" i="4"/>
  <c r="N893" i="4"/>
  <c r="Q893" i="4"/>
  <c r="N894" i="4"/>
  <c r="Q894" i="4"/>
  <c r="N895" i="4"/>
  <c r="Q895" i="4"/>
  <c r="N896" i="4"/>
  <c r="Q896" i="4"/>
  <c r="N897" i="4"/>
  <c r="Q897" i="4"/>
  <c r="N898" i="4"/>
  <c r="Q898" i="4"/>
  <c r="N899" i="4"/>
  <c r="Q899" i="4"/>
  <c r="N900" i="4"/>
  <c r="Q900" i="4"/>
  <c r="N901" i="4"/>
  <c r="Q901" i="4"/>
  <c r="N902" i="4"/>
  <c r="Q902" i="4"/>
  <c r="N903" i="4"/>
  <c r="Q903" i="4"/>
  <c r="N904" i="4"/>
  <c r="Q904" i="4"/>
  <c r="N905" i="4"/>
  <c r="Q905" i="4"/>
  <c r="N906" i="4"/>
  <c r="Q906" i="4"/>
  <c r="N907" i="4"/>
  <c r="Q907" i="4"/>
  <c r="N908" i="4"/>
  <c r="Q908" i="4"/>
  <c r="N909" i="4"/>
  <c r="Q909" i="4"/>
  <c r="N910" i="4"/>
  <c r="Q910" i="4"/>
  <c r="N911" i="4"/>
  <c r="Q911" i="4"/>
  <c r="N912" i="4"/>
  <c r="Q912" i="4"/>
  <c r="N913" i="4"/>
  <c r="Q913" i="4"/>
  <c r="N914" i="4"/>
  <c r="Q914" i="4"/>
  <c r="N915" i="4"/>
  <c r="Q915" i="4"/>
  <c r="N916" i="4"/>
  <c r="Q916" i="4"/>
  <c r="N917" i="4"/>
  <c r="Q917" i="4"/>
  <c r="N918" i="4"/>
  <c r="Q918" i="4"/>
  <c r="N919" i="4"/>
  <c r="Q919" i="4"/>
  <c r="N920" i="4"/>
  <c r="Q920" i="4"/>
  <c r="N921" i="4"/>
  <c r="Q921" i="4"/>
  <c r="N922" i="4"/>
  <c r="Q922" i="4"/>
  <c r="N923" i="4"/>
  <c r="Q923" i="4"/>
  <c r="N924" i="4"/>
  <c r="Q924" i="4"/>
  <c r="N925" i="4"/>
  <c r="Q925" i="4"/>
  <c r="N926" i="4"/>
  <c r="Q926" i="4"/>
  <c r="N927" i="4"/>
  <c r="Q927" i="4"/>
  <c r="N928" i="4"/>
  <c r="Q928" i="4"/>
  <c r="N929" i="4"/>
  <c r="Q929" i="4"/>
  <c r="N930" i="4"/>
  <c r="Q930" i="4"/>
  <c r="N931" i="4"/>
  <c r="Q931" i="4"/>
  <c r="N932" i="4"/>
  <c r="Q932" i="4"/>
  <c r="N933" i="4"/>
  <c r="Q933" i="4"/>
  <c r="N934" i="4"/>
  <c r="Q934" i="4"/>
  <c r="N935" i="4"/>
  <c r="Q935" i="4"/>
  <c r="N936" i="4"/>
  <c r="Q936" i="4"/>
  <c r="N937" i="4"/>
  <c r="Q937" i="4"/>
  <c r="N938" i="4"/>
  <c r="Q938" i="4"/>
  <c r="N939" i="4"/>
  <c r="Q939" i="4"/>
  <c r="N940" i="4"/>
  <c r="Q940" i="4"/>
  <c r="N941" i="4"/>
  <c r="Q941" i="4"/>
  <c r="N942" i="4"/>
  <c r="Q942" i="4"/>
  <c r="N943" i="4"/>
  <c r="Q943" i="4"/>
  <c r="N944" i="4"/>
  <c r="Q944" i="4"/>
  <c r="N945" i="4"/>
  <c r="Q945" i="4"/>
  <c r="N946" i="4"/>
  <c r="Q946" i="4"/>
  <c r="N947" i="4"/>
  <c r="Q947" i="4"/>
  <c r="N948" i="4"/>
  <c r="Q948" i="4"/>
  <c r="N949" i="4"/>
  <c r="Q949" i="4"/>
  <c r="N950" i="4"/>
  <c r="Q950" i="4"/>
  <c r="N951" i="4"/>
  <c r="Q951" i="4"/>
  <c r="N952" i="4"/>
  <c r="Q952" i="4"/>
  <c r="N953" i="4"/>
  <c r="Q953" i="4"/>
  <c r="N954" i="4"/>
  <c r="Q954" i="4"/>
  <c r="N955" i="4"/>
  <c r="Q955" i="4"/>
  <c r="N956" i="4"/>
  <c r="Q956" i="4"/>
  <c r="N957" i="4"/>
  <c r="Q957" i="4"/>
  <c r="N958" i="4"/>
  <c r="Q958" i="4"/>
  <c r="N959" i="4"/>
  <c r="Q959" i="4"/>
  <c r="N960" i="4"/>
  <c r="Q960" i="4"/>
  <c r="N961" i="4"/>
  <c r="Q961" i="4"/>
  <c r="N962" i="4"/>
  <c r="Q962" i="4"/>
  <c r="N963" i="4"/>
  <c r="Q963" i="4"/>
  <c r="N964" i="4"/>
  <c r="Q964" i="4"/>
  <c r="N965" i="4"/>
  <c r="Q965" i="4"/>
  <c r="N966" i="4"/>
  <c r="Q966" i="4"/>
  <c r="N967" i="4"/>
  <c r="Q967" i="4"/>
  <c r="N968" i="4"/>
  <c r="Q968" i="4"/>
  <c r="N969" i="4"/>
  <c r="Q969" i="4"/>
  <c r="N970" i="4"/>
  <c r="Q970" i="4"/>
  <c r="N971" i="4"/>
  <c r="Q971" i="4"/>
  <c r="N972" i="4"/>
  <c r="Q972" i="4"/>
  <c r="N973" i="4"/>
  <c r="Q973" i="4"/>
  <c r="N974" i="4"/>
  <c r="Q974" i="4"/>
  <c r="N975" i="4"/>
  <c r="Q975" i="4"/>
  <c r="N976" i="4"/>
  <c r="Q976" i="4"/>
  <c r="N977" i="4"/>
  <c r="Q977" i="4"/>
  <c r="N978" i="4"/>
  <c r="Q978" i="4"/>
  <c r="N979" i="4"/>
  <c r="Q979" i="4"/>
  <c r="N980" i="4"/>
  <c r="Q980" i="4"/>
  <c r="N981" i="4"/>
  <c r="Q981" i="4"/>
  <c r="N982" i="4"/>
  <c r="Q982" i="4"/>
  <c r="N983" i="4"/>
  <c r="Q983" i="4"/>
  <c r="N984" i="4"/>
  <c r="Q984" i="4"/>
  <c r="N985" i="4"/>
  <c r="Q985" i="4"/>
  <c r="N986" i="4"/>
  <c r="Q986" i="4"/>
  <c r="N987" i="4"/>
  <c r="Q987" i="4"/>
  <c r="H4" i="1"/>
  <c r="R3" i="3"/>
  <c r="R454" i="4"/>
  <c r="R434" i="4"/>
  <c r="R951" i="4"/>
  <c r="R935" i="4"/>
  <c r="R33" i="3"/>
  <c r="R49" i="3"/>
  <c r="R15" i="4"/>
  <c r="R11" i="4"/>
  <c r="R3" i="4"/>
  <c r="R65" i="3"/>
  <c r="R919" i="4"/>
  <c r="R462" i="4"/>
  <c r="R885" i="4"/>
  <c r="R17" i="3"/>
  <c r="R5" i="4"/>
  <c r="R4" i="3"/>
  <c r="R915" i="4"/>
  <c r="R857" i="4"/>
  <c r="R949" i="4"/>
  <c r="R776" i="4"/>
  <c r="R640" i="4"/>
  <c r="R616" i="4"/>
  <c r="R568" i="4"/>
  <c r="R468" i="4"/>
  <c r="R437" i="4"/>
  <c r="R6" i="4"/>
  <c r="R63" i="3"/>
  <c r="R31" i="3"/>
  <c r="R29" i="3"/>
  <c r="R15" i="3"/>
  <c r="R13" i="3"/>
  <c r="R12" i="3"/>
  <c r="R6" i="3"/>
  <c r="R406" i="4"/>
  <c r="R209" i="4"/>
  <c r="R201" i="4"/>
  <c r="R17" i="4"/>
  <c r="R13" i="4"/>
  <c r="R9" i="4"/>
  <c r="R67" i="3"/>
  <c r="R51" i="3"/>
  <c r="R24" i="3"/>
  <c r="U23" i="3"/>
  <c r="R77" i="3"/>
  <c r="R883" i="4"/>
  <c r="R715" i="4"/>
  <c r="R683" i="4"/>
  <c r="R436" i="4"/>
  <c r="R80" i="3"/>
  <c r="R69" i="3"/>
  <c r="R897" i="4"/>
  <c r="R372" i="4"/>
  <c r="R16" i="4"/>
  <c r="R12" i="4"/>
  <c r="R8" i="4"/>
  <c r="R73" i="3"/>
  <c r="R71" i="3"/>
  <c r="R62" i="3"/>
  <c r="R57" i="3"/>
  <c r="R55" i="3"/>
  <c r="R48" i="3"/>
  <c r="R41" i="3"/>
  <c r="R39" i="3"/>
  <c r="R37" i="3"/>
  <c r="R21" i="3"/>
  <c r="R5" i="3"/>
  <c r="R879" i="4"/>
  <c r="R699" i="4"/>
  <c r="R667" i="4"/>
  <c r="R495" i="4"/>
  <c r="U62" i="3"/>
  <c r="R53" i="3"/>
  <c r="R46" i="3"/>
  <c r="R854" i="4"/>
  <c r="R702" i="4"/>
  <c r="R686" i="4"/>
  <c r="R498" i="4"/>
  <c r="R482" i="4"/>
  <c r="R443" i="4"/>
  <c r="R4" i="4"/>
  <c r="R75" i="3"/>
  <c r="R64" i="3"/>
  <c r="R32" i="3"/>
  <c r="R30" i="3"/>
  <c r="R23" i="3"/>
  <c r="R16" i="3"/>
  <c r="R14" i="3"/>
  <c r="R7" i="3"/>
  <c r="R59" i="3"/>
  <c r="R450" i="4"/>
  <c r="R7" i="4"/>
  <c r="R81" i="3"/>
  <c r="R79" i="3"/>
  <c r="R61" i="3"/>
  <c r="R54" i="3"/>
  <c r="R45" i="3"/>
  <c r="R25" i="3"/>
  <c r="R942" i="4"/>
  <c r="R911" i="4"/>
  <c r="R861" i="4"/>
  <c r="R926" i="4"/>
  <c r="R891" i="4"/>
  <c r="R394" i="4"/>
  <c r="R338" i="4"/>
  <c r="R198" i="4"/>
  <c r="R182" i="4"/>
  <c r="R166" i="4"/>
  <c r="R150" i="4"/>
  <c r="R62" i="4"/>
  <c r="R46" i="4"/>
  <c r="R14" i="4"/>
  <c r="R10" i="4"/>
  <c r="R83" i="3"/>
  <c r="R72" i="3"/>
  <c r="R56" i="3"/>
  <c r="R47" i="3"/>
  <c r="R40" i="3"/>
  <c r="R38" i="3"/>
  <c r="R22" i="3"/>
  <c r="R78" i="3"/>
  <c r="R70" i="3"/>
  <c r="R8" i="3"/>
  <c r="U3" i="3"/>
  <c r="R82" i="3"/>
  <c r="R74" i="3"/>
  <c r="R66" i="3"/>
  <c r="U61" i="3"/>
  <c r="R58" i="3"/>
  <c r="R50" i="3"/>
  <c r="R42" i="3"/>
  <c r="R34" i="3"/>
  <c r="R26" i="3"/>
  <c r="R18" i="3"/>
  <c r="R10" i="3"/>
  <c r="R2" i="3"/>
  <c r="R43" i="3"/>
  <c r="R35" i="3"/>
  <c r="R27" i="3"/>
  <c r="U22" i="3"/>
  <c r="R19" i="3"/>
  <c r="R11" i="3"/>
  <c r="R9" i="3"/>
  <c r="R84" i="3"/>
  <c r="R76" i="3"/>
  <c r="R68" i="3"/>
  <c r="R60" i="3"/>
  <c r="R52" i="3"/>
  <c r="R44" i="3"/>
  <c r="R36" i="3"/>
  <c r="R28" i="3"/>
  <c r="R20" i="3"/>
  <c r="R979" i="4"/>
  <c r="R969" i="4"/>
  <c r="R982" i="4"/>
  <c r="R976" i="4"/>
  <c r="R970" i="4"/>
  <c r="R940" i="4"/>
  <c r="R933" i="4"/>
  <c r="R924" i="4"/>
  <c r="R917" i="4"/>
  <c r="R909" i="4"/>
  <c r="R906" i="4"/>
  <c r="R903" i="4"/>
  <c r="R877" i="4"/>
  <c r="R871" i="4"/>
  <c r="R847" i="4"/>
  <c r="R829" i="4"/>
  <c r="R825" i="4"/>
  <c r="R784" i="4"/>
  <c r="R731" i="4"/>
  <c r="R653" i="4"/>
  <c r="R511" i="4"/>
  <c r="R811" i="4"/>
  <c r="R827" i="4"/>
  <c r="R843" i="4"/>
  <c r="R859" i="4"/>
  <c r="R821" i="4"/>
  <c r="R837" i="4"/>
  <c r="R853" i="4"/>
  <c r="R977" i="4"/>
  <c r="R961" i="4"/>
  <c r="R953" i="4"/>
  <c r="R928" i="4"/>
  <c r="R921" i="4"/>
  <c r="R914" i="4"/>
  <c r="R905" i="4"/>
  <c r="R902" i="4"/>
  <c r="R882" i="4"/>
  <c r="R873" i="4"/>
  <c r="R870" i="4"/>
  <c r="R867" i="4"/>
  <c r="R839" i="4"/>
  <c r="R835" i="4"/>
  <c r="R817" i="4"/>
  <c r="R768" i="4"/>
  <c r="R734" i="4"/>
  <c r="R987" i="4"/>
  <c r="R973" i="4"/>
  <c r="R959" i="4"/>
  <c r="R957" i="4"/>
  <c r="R937" i="4"/>
  <c r="R939" i="4"/>
  <c r="R930" i="4"/>
  <c r="R923" i="4"/>
  <c r="R908" i="4"/>
  <c r="R899" i="4"/>
  <c r="R876" i="4"/>
  <c r="R863" i="4"/>
  <c r="R860" i="4"/>
  <c r="R831" i="4"/>
  <c r="R813" i="4"/>
  <c r="R760" i="4"/>
  <c r="R718" i="4"/>
  <c r="R975" i="4"/>
  <c r="R963" i="4"/>
  <c r="R955" i="4"/>
  <c r="R944" i="4"/>
  <c r="R946" i="4"/>
  <c r="R948" i="4"/>
  <c r="R941" i="4"/>
  <c r="R932" i="4"/>
  <c r="R925" i="4"/>
  <c r="R893" i="4"/>
  <c r="R890" i="4"/>
  <c r="R887" i="4"/>
  <c r="R869" i="4"/>
  <c r="R849" i="4"/>
  <c r="R838" i="4"/>
  <c r="R752" i="4"/>
  <c r="R983" i="4"/>
  <c r="R967" i="4"/>
  <c r="R950" i="4"/>
  <c r="R943" i="4"/>
  <c r="R934" i="4"/>
  <c r="R927" i="4"/>
  <c r="R918" i="4"/>
  <c r="R913" i="4"/>
  <c r="R907" i="4"/>
  <c r="R901" i="4"/>
  <c r="R895" i="4"/>
  <c r="R881" i="4"/>
  <c r="R875" i="4"/>
  <c r="R845" i="4"/>
  <c r="R841" i="4"/>
  <c r="R823" i="4"/>
  <c r="R819" i="4"/>
  <c r="R808" i="4"/>
  <c r="R643" i="4"/>
  <c r="R981" i="4"/>
  <c r="R965" i="4"/>
  <c r="R984" i="4"/>
  <c r="R978" i="4"/>
  <c r="R972" i="4"/>
  <c r="R966" i="4"/>
  <c r="R962" i="4"/>
  <c r="R958" i="4"/>
  <c r="R954" i="4"/>
  <c r="R952" i="4"/>
  <c r="R945" i="4"/>
  <c r="R936" i="4"/>
  <c r="R929" i="4"/>
  <c r="R920" i="4"/>
  <c r="R898" i="4"/>
  <c r="R889" i="4"/>
  <c r="R886" i="4"/>
  <c r="R815" i="4"/>
  <c r="R800" i="4"/>
  <c r="R670" i="4"/>
  <c r="R985" i="4"/>
  <c r="R971" i="4"/>
  <c r="R986" i="4"/>
  <c r="R980" i="4"/>
  <c r="R974" i="4"/>
  <c r="R968" i="4"/>
  <c r="R964" i="4"/>
  <c r="R960" i="4"/>
  <c r="R956" i="4"/>
  <c r="R947" i="4"/>
  <c r="R938" i="4"/>
  <c r="R931" i="4"/>
  <c r="R922" i="4"/>
  <c r="R892" i="4"/>
  <c r="R865" i="4"/>
  <c r="R855" i="4"/>
  <c r="R851" i="4"/>
  <c r="R833" i="4"/>
  <c r="R822" i="4"/>
  <c r="R792" i="4"/>
  <c r="R904" i="4"/>
  <c r="R888" i="4"/>
  <c r="R872" i="4"/>
  <c r="R856" i="4"/>
  <c r="R840" i="4"/>
  <c r="R824" i="4"/>
  <c r="R805" i="4"/>
  <c r="R797" i="4"/>
  <c r="R789" i="4"/>
  <c r="R781" i="4"/>
  <c r="R773" i="4"/>
  <c r="R765" i="4"/>
  <c r="R757" i="4"/>
  <c r="R749" i="4"/>
  <c r="R740" i="4"/>
  <c r="R737" i="4"/>
  <c r="R724" i="4"/>
  <c r="R721" i="4"/>
  <c r="R708" i="4"/>
  <c r="R705" i="4"/>
  <c r="R692" i="4"/>
  <c r="R689" i="4"/>
  <c r="R676" i="4"/>
  <c r="R673" i="4"/>
  <c r="R663" i="4"/>
  <c r="R659" i="4"/>
  <c r="R636" i="4"/>
  <c r="R612" i="4"/>
  <c r="R560" i="4"/>
  <c r="R874" i="4"/>
  <c r="R858" i="4"/>
  <c r="R842" i="4"/>
  <c r="R826" i="4"/>
  <c r="R810" i="4"/>
  <c r="R802" i="4"/>
  <c r="R794" i="4"/>
  <c r="R786" i="4"/>
  <c r="R778" i="4"/>
  <c r="R770" i="4"/>
  <c r="R762" i="4"/>
  <c r="R754" i="4"/>
  <c r="R746" i="4"/>
  <c r="R743" i="4"/>
  <c r="R730" i="4"/>
  <c r="R727" i="4"/>
  <c r="R714" i="4"/>
  <c r="R711" i="4"/>
  <c r="R698" i="4"/>
  <c r="R695" i="4"/>
  <c r="R682" i="4"/>
  <c r="R679" i="4"/>
  <c r="R666" i="4"/>
  <c r="R608" i="4"/>
  <c r="R552" i="4"/>
  <c r="R844" i="4"/>
  <c r="R828" i="4"/>
  <c r="R812" i="4"/>
  <c r="R807" i="4"/>
  <c r="R799" i="4"/>
  <c r="R791" i="4"/>
  <c r="R783" i="4"/>
  <c r="R775" i="4"/>
  <c r="R767" i="4"/>
  <c r="R759" i="4"/>
  <c r="R751" i="4"/>
  <c r="R736" i="4"/>
  <c r="R733" i="4"/>
  <c r="R720" i="4"/>
  <c r="R717" i="4"/>
  <c r="R704" i="4"/>
  <c r="R701" i="4"/>
  <c r="R688" i="4"/>
  <c r="R685" i="4"/>
  <c r="R672" i="4"/>
  <c r="R669" i="4"/>
  <c r="R662" i="4"/>
  <c r="R658" i="4"/>
  <c r="R652" i="4"/>
  <c r="R635" i="4"/>
  <c r="R632" i="4"/>
  <c r="R604" i="4"/>
  <c r="R544" i="4"/>
  <c r="R910" i="4"/>
  <c r="R894" i="4"/>
  <c r="R878" i="4"/>
  <c r="R862" i="4"/>
  <c r="R846" i="4"/>
  <c r="R830" i="4"/>
  <c r="R814" i="4"/>
  <c r="R804" i="4"/>
  <c r="R796" i="4"/>
  <c r="R788" i="4"/>
  <c r="R780" i="4"/>
  <c r="R772" i="4"/>
  <c r="R764" i="4"/>
  <c r="R756" i="4"/>
  <c r="R748" i="4"/>
  <c r="R742" i="4"/>
  <c r="R739" i="4"/>
  <c r="R726" i="4"/>
  <c r="R723" i="4"/>
  <c r="R710" i="4"/>
  <c r="R707" i="4"/>
  <c r="R694" i="4"/>
  <c r="R691" i="4"/>
  <c r="R678" i="4"/>
  <c r="R675" i="4"/>
  <c r="R628" i="4"/>
  <c r="R600" i="4"/>
  <c r="R912" i="4"/>
  <c r="R896" i="4"/>
  <c r="R880" i="4"/>
  <c r="R864" i="4"/>
  <c r="R848" i="4"/>
  <c r="R832" i="4"/>
  <c r="R816" i="4"/>
  <c r="R809" i="4"/>
  <c r="R801" i="4"/>
  <c r="R793" i="4"/>
  <c r="R785" i="4"/>
  <c r="R777" i="4"/>
  <c r="R769" i="4"/>
  <c r="R761" i="4"/>
  <c r="R753" i="4"/>
  <c r="R745" i="4"/>
  <c r="R732" i="4"/>
  <c r="R729" i="4"/>
  <c r="R716" i="4"/>
  <c r="R713" i="4"/>
  <c r="R700" i="4"/>
  <c r="R697" i="4"/>
  <c r="R684" i="4"/>
  <c r="R681" i="4"/>
  <c r="R668" i="4"/>
  <c r="R665" i="4"/>
  <c r="R661" i="4"/>
  <c r="R657" i="4"/>
  <c r="R651" i="4"/>
  <c r="R648" i="4"/>
  <c r="R592" i="4"/>
  <c r="R866" i="4"/>
  <c r="R850" i="4"/>
  <c r="R834" i="4"/>
  <c r="R818" i="4"/>
  <c r="R806" i="4"/>
  <c r="R798" i="4"/>
  <c r="R790" i="4"/>
  <c r="R782" i="4"/>
  <c r="R774" i="4"/>
  <c r="R766" i="4"/>
  <c r="R758" i="4"/>
  <c r="R750" i="4"/>
  <c r="R738" i="4"/>
  <c r="R735" i="4"/>
  <c r="R722" i="4"/>
  <c r="R719" i="4"/>
  <c r="R706" i="4"/>
  <c r="R703" i="4"/>
  <c r="R690" i="4"/>
  <c r="R687" i="4"/>
  <c r="R674" i="4"/>
  <c r="R671" i="4"/>
  <c r="R644" i="4"/>
  <c r="R627" i="4"/>
  <c r="R624" i="4"/>
  <c r="R584" i="4"/>
  <c r="R508" i="4"/>
  <c r="R655" i="4"/>
  <c r="R916" i="4"/>
  <c r="R900" i="4"/>
  <c r="R884" i="4"/>
  <c r="R868" i="4"/>
  <c r="R852" i="4"/>
  <c r="R836" i="4"/>
  <c r="R820" i="4"/>
  <c r="R803" i="4"/>
  <c r="R795" i="4"/>
  <c r="R787" i="4"/>
  <c r="R779" i="4"/>
  <c r="R771" i="4"/>
  <c r="R763" i="4"/>
  <c r="R755" i="4"/>
  <c r="R747" i="4"/>
  <c r="R744" i="4"/>
  <c r="R741" i="4"/>
  <c r="R728" i="4"/>
  <c r="R725" i="4"/>
  <c r="R712" i="4"/>
  <c r="R709" i="4"/>
  <c r="R696" i="4"/>
  <c r="R693" i="4"/>
  <c r="R680" i="4"/>
  <c r="R677" i="4"/>
  <c r="R664" i="4"/>
  <c r="R660" i="4"/>
  <c r="R620" i="4"/>
  <c r="R576" i="4"/>
  <c r="R645" i="4"/>
  <c r="R637" i="4"/>
  <c r="R629" i="4"/>
  <c r="R621" i="4"/>
  <c r="R613" i="4"/>
  <c r="R605" i="4"/>
  <c r="R597" i="4"/>
  <c r="R589" i="4"/>
  <c r="R581" i="4"/>
  <c r="R573" i="4"/>
  <c r="R565" i="4"/>
  <c r="R557" i="4"/>
  <c r="R549" i="4"/>
  <c r="R538" i="4"/>
  <c r="R535" i="4"/>
  <c r="R532" i="4"/>
  <c r="R517" i="4"/>
  <c r="R514" i="4"/>
  <c r="R501" i="4"/>
  <c r="R488" i="4"/>
  <c r="R478" i="4"/>
  <c r="R650" i="4"/>
  <c r="R642" i="4"/>
  <c r="R634" i="4"/>
  <c r="R626" i="4"/>
  <c r="R618" i="4"/>
  <c r="R610" i="4"/>
  <c r="R602" i="4"/>
  <c r="R594" i="4"/>
  <c r="R586" i="4"/>
  <c r="R578" i="4"/>
  <c r="R570" i="4"/>
  <c r="R562" i="4"/>
  <c r="R554" i="4"/>
  <c r="R546" i="4"/>
  <c r="R526" i="4"/>
  <c r="R523" i="4"/>
  <c r="R520" i="4"/>
  <c r="R507" i="4"/>
  <c r="R504" i="4"/>
  <c r="R494" i="4"/>
  <c r="R647" i="4"/>
  <c r="R639" i="4"/>
  <c r="R631" i="4"/>
  <c r="R623" i="4"/>
  <c r="R615" i="4"/>
  <c r="R607" i="4"/>
  <c r="R599" i="4"/>
  <c r="R591" i="4"/>
  <c r="R583" i="4"/>
  <c r="R575" i="4"/>
  <c r="R567" i="4"/>
  <c r="R559" i="4"/>
  <c r="R551" i="4"/>
  <c r="R543" i="4"/>
  <c r="R540" i="4"/>
  <c r="R513" i="4"/>
  <c r="R510" i="4"/>
  <c r="R500" i="4"/>
  <c r="R474" i="4"/>
  <c r="R596" i="4"/>
  <c r="R588" i="4"/>
  <c r="R580" i="4"/>
  <c r="R572" i="4"/>
  <c r="R564" i="4"/>
  <c r="R556" i="4"/>
  <c r="R548" i="4"/>
  <c r="R534" i="4"/>
  <c r="R531" i="4"/>
  <c r="R528" i="4"/>
  <c r="R519" i="4"/>
  <c r="R516" i="4"/>
  <c r="R487" i="4"/>
  <c r="R484" i="4"/>
  <c r="R477" i="4"/>
  <c r="R470" i="4"/>
  <c r="R654" i="4"/>
  <c r="R649" i="4"/>
  <c r="R641" i="4"/>
  <c r="R633" i="4"/>
  <c r="R625" i="4"/>
  <c r="R617" i="4"/>
  <c r="R609" i="4"/>
  <c r="R601" i="4"/>
  <c r="R593" i="4"/>
  <c r="R585" i="4"/>
  <c r="R577" i="4"/>
  <c r="R569" i="4"/>
  <c r="R561" i="4"/>
  <c r="R553" i="4"/>
  <c r="R545" i="4"/>
  <c r="R522" i="4"/>
  <c r="R509" i="4"/>
  <c r="R506" i="4"/>
  <c r="R496" i="4"/>
  <c r="R274" i="4"/>
  <c r="R418" i="4"/>
  <c r="R446" i="4"/>
  <c r="R452" i="4"/>
  <c r="R402" i="4"/>
  <c r="R422" i="4"/>
  <c r="R438" i="4"/>
  <c r="R466" i="4"/>
  <c r="R472" i="4"/>
  <c r="R480" i="4"/>
  <c r="R456" i="4"/>
  <c r="R656" i="4"/>
  <c r="R646" i="4"/>
  <c r="R638" i="4"/>
  <c r="R630" i="4"/>
  <c r="R622" i="4"/>
  <c r="R614" i="4"/>
  <c r="R606" i="4"/>
  <c r="R598" i="4"/>
  <c r="R590" i="4"/>
  <c r="R582" i="4"/>
  <c r="R574" i="4"/>
  <c r="R566" i="4"/>
  <c r="R558" i="4"/>
  <c r="R550" i="4"/>
  <c r="R542" i="4"/>
  <c r="R539" i="4"/>
  <c r="R536" i="4"/>
  <c r="R515" i="4"/>
  <c r="R512" i="4"/>
  <c r="R619" i="4"/>
  <c r="R611" i="4"/>
  <c r="R603" i="4"/>
  <c r="R595" i="4"/>
  <c r="R587" i="4"/>
  <c r="R579" i="4"/>
  <c r="R571" i="4"/>
  <c r="R563" i="4"/>
  <c r="R555" i="4"/>
  <c r="R547" i="4"/>
  <c r="R530" i="4"/>
  <c r="R527" i="4"/>
  <c r="R524" i="4"/>
  <c r="R521" i="4"/>
  <c r="R518" i="4"/>
  <c r="R505" i="4"/>
  <c r="R502" i="4"/>
  <c r="R492" i="4"/>
  <c r="R486" i="4"/>
  <c r="R479" i="4"/>
  <c r="R529" i="4"/>
  <c r="R475" i="4"/>
  <c r="R459" i="4"/>
  <c r="R404" i="4"/>
  <c r="R386" i="4"/>
  <c r="R330" i="4"/>
  <c r="R266" i="4"/>
  <c r="R503" i="4"/>
  <c r="R493" i="4"/>
  <c r="R490" i="4"/>
  <c r="R485" i="4"/>
  <c r="R448" i="4"/>
  <c r="R442" i="4"/>
  <c r="R410" i="4"/>
  <c r="R400" i="4"/>
  <c r="R393" i="4"/>
  <c r="R322" i="4"/>
  <c r="R533" i="4"/>
  <c r="R464" i="4"/>
  <c r="R453" i="4"/>
  <c r="R445" i="4"/>
  <c r="R420" i="4"/>
  <c r="R413" i="4"/>
  <c r="R396" i="4"/>
  <c r="R378" i="4"/>
  <c r="R314" i="4"/>
  <c r="R469" i="4"/>
  <c r="R461" i="4"/>
  <c r="R458" i="4"/>
  <c r="R441" i="4"/>
  <c r="R426" i="4"/>
  <c r="R416" i="4"/>
  <c r="R409" i="4"/>
  <c r="R370" i="4"/>
  <c r="R306" i="4"/>
  <c r="R537" i="4"/>
  <c r="R489" i="4"/>
  <c r="R444" i="4"/>
  <c r="R432" i="4"/>
  <c r="R429" i="4"/>
  <c r="R412" i="4"/>
  <c r="R388" i="4"/>
  <c r="R377" i="4"/>
  <c r="R362" i="4"/>
  <c r="R298" i="4"/>
  <c r="R476" i="4"/>
  <c r="R463" i="4"/>
  <c r="R460" i="4"/>
  <c r="R457" i="4"/>
  <c r="R425" i="4"/>
  <c r="R384" i="4"/>
  <c r="R380" i="4"/>
  <c r="R354" i="4"/>
  <c r="R290" i="4"/>
  <c r="R217" i="4"/>
  <c r="R382" i="4"/>
  <c r="R398" i="4"/>
  <c r="R414" i="4"/>
  <c r="R430" i="4"/>
  <c r="R376" i="4"/>
  <c r="R392" i="4"/>
  <c r="R408" i="4"/>
  <c r="R424" i="4"/>
  <c r="R440" i="4"/>
  <c r="R374" i="4"/>
  <c r="R390" i="4"/>
  <c r="R541" i="4"/>
  <c r="R525" i="4"/>
  <c r="R491" i="4"/>
  <c r="R473" i="4"/>
  <c r="R428" i="4"/>
  <c r="R346" i="4"/>
  <c r="R282" i="4"/>
  <c r="R471" i="4"/>
  <c r="R455" i="4"/>
  <c r="R439" i="4"/>
  <c r="R423" i="4"/>
  <c r="R407" i="4"/>
  <c r="R391" i="4"/>
  <c r="R375" i="4"/>
  <c r="R365" i="4"/>
  <c r="R357" i="4"/>
  <c r="R349" i="4"/>
  <c r="R341" i="4"/>
  <c r="R333" i="4"/>
  <c r="R325" i="4"/>
  <c r="R317" i="4"/>
  <c r="R309" i="4"/>
  <c r="R301" i="4"/>
  <c r="R293" i="4"/>
  <c r="R285" i="4"/>
  <c r="R277" i="4"/>
  <c r="R269" i="4"/>
  <c r="R261" i="4"/>
  <c r="R252" i="4"/>
  <c r="R249" i="4"/>
  <c r="R232" i="4"/>
  <c r="R225" i="4"/>
  <c r="R179" i="4"/>
  <c r="R427" i="4"/>
  <c r="R411" i="4"/>
  <c r="R395" i="4"/>
  <c r="R379" i="4"/>
  <c r="R367" i="4"/>
  <c r="R359" i="4"/>
  <c r="R351" i="4"/>
  <c r="R343" i="4"/>
  <c r="R335" i="4"/>
  <c r="R327" i="4"/>
  <c r="R319" i="4"/>
  <c r="R311" i="4"/>
  <c r="R303" i="4"/>
  <c r="R295" i="4"/>
  <c r="R287" i="4"/>
  <c r="R279" i="4"/>
  <c r="R271" i="4"/>
  <c r="R263" i="4"/>
  <c r="R248" i="4"/>
  <c r="R245" i="4"/>
  <c r="R224" i="4"/>
  <c r="R397" i="4"/>
  <c r="R381" i="4"/>
  <c r="R364" i="4"/>
  <c r="R356" i="4"/>
  <c r="R348" i="4"/>
  <c r="R340" i="4"/>
  <c r="R332" i="4"/>
  <c r="R324" i="4"/>
  <c r="R316" i="4"/>
  <c r="R308" i="4"/>
  <c r="R300" i="4"/>
  <c r="R292" i="4"/>
  <c r="R284" i="4"/>
  <c r="R276" i="4"/>
  <c r="R268" i="4"/>
  <c r="R260" i="4"/>
  <c r="R257" i="4"/>
  <c r="R447" i="4"/>
  <c r="R431" i="4"/>
  <c r="R415" i="4"/>
  <c r="R399" i="4"/>
  <c r="R383" i="4"/>
  <c r="R369" i="4"/>
  <c r="R361" i="4"/>
  <c r="R353" i="4"/>
  <c r="R345" i="4"/>
  <c r="R337" i="4"/>
  <c r="R329" i="4"/>
  <c r="R321" i="4"/>
  <c r="R313" i="4"/>
  <c r="R305" i="4"/>
  <c r="R297" i="4"/>
  <c r="R289" i="4"/>
  <c r="R281" i="4"/>
  <c r="R273" i="4"/>
  <c r="R265" i="4"/>
  <c r="R247" i="4"/>
  <c r="R244" i="4"/>
  <c r="R241" i="4"/>
  <c r="R497" i="4"/>
  <c r="R481" i="4"/>
  <c r="R465" i="4"/>
  <c r="R449" i="4"/>
  <c r="R433" i="4"/>
  <c r="R417" i="4"/>
  <c r="R401" i="4"/>
  <c r="R385" i="4"/>
  <c r="R366" i="4"/>
  <c r="R358" i="4"/>
  <c r="R350" i="4"/>
  <c r="R342" i="4"/>
  <c r="R334" i="4"/>
  <c r="R326" i="4"/>
  <c r="R318" i="4"/>
  <c r="R310" i="4"/>
  <c r="R302" i="4"/>
  <c r="R294" i="4"/>
  <c r="R286" i="4"/>
  <c r="R278" i="4"/>
  <c r="R270" i="4"/>
  <c r="R259" i="4"/>
  <c r="R256" i="4"/>
  <c r="R253" i="4"/>
  <c r="R499" i="4"/>
  <c r="R483" i="4"/>
  <c r="R467" i="4"/>
  <c r="R451" i="4"/>
  <c r="R435" i="4"/>
  <c r="R419" i="4"/>
  <c r="R403" i="4"/>
  <c r="R387" i="4"/>
  <c r="R371" i="4"/>
  <c r="R363" i="4"/>
  <c r="R355" i="4"/>
  <c r="R347" i="4"/>
  <c r="R339" i="4"/>
  <c r="R331" i="4"/>
  <c r="R323" i="4"/>
  <c r="R315" i="4"/>
  <c r="R307" i="4"/>
  <c r="R299" i="4"/>
  <c r="R291" i="4"/>
  <c r="R283" i="4"/>
  <c r="R275" i="4"/>
  <c r="R267" i="4"/>
  <c r="R240" i="4"/>
  <c r="R233" i="4"/>
  <c r="R421" i="4"/>
  <c r="R405" i="4"/>
  <c r="R389" i="4"/>
  <c r="R373" i="4"/>
  <c r="R368" i="4"/>
  <c r="R360" i="4"/>
  <c r="R352" i="4"/>
  <c r="R344" i="4"/>
  <c r="R336" i="4"/>
  <c r="R328" i="4"/>
  <c r="R320" i="4"/>
  <c r="R312" i="4"/>
  <c r="R304" i="4"/>
  <c r="R296" i="4"/>
  <c r="R288" i="4"/>
  <c r="R280" i="4"/>
  <c r="R272" i="4"/>
  <c r="R264" i="4"/>
  <c r="R255" i="4"/>
  <c r="R195" i="4"/>
  <c r="R262" i="4"/>
  <c r="R254" i="4"/>
  <c r="R246" i="4"/>
  <c r="R238" i="4"/>
  <c r="R230" i="4"/>
  <c r="R222" i="4"/>
  <c r="R214" i="4"/>
  <c r="R206" i="4"/>
  <c r="R188" i="4"/>
  <c r="R185" i="4"/>
  <c r="R172" i="4"/>
  <c r="R169" i="4"/>
  <c r="R153" i="4"/>
  <c r="R125" i="4"/>
  <c r="R118" i="4"/>
  <c r="R54" i="4"/>
  <c r="R20" i="4"/>
  <c r="R251" i="4"/>
  <c r="R243" i="4"/>
  <c r="R235" i="4"/>
  <c r="R227" i="4"/>
  <c r="R219" i="4"/>
  <c r="R211" i="4"/>
  <c r="R203" i="4"/>
  <c r="R194" i="4"/>
  <c r="R191" i="4"/>
  <c r="R178" i="4"/>
  <c r="R175" i="4"/>
  <c r="R149" i="4"/>
  <c r="R110" i="4"/>
  <c r="R216" i="4"/>
  <c r="R208" i="4"/>
  <c r="R200" i="4"/>
  <c r="R197" i="4"/>
  <c r="R184" i="4"/>
  <c r="R181" i="4"/>
  <c r="R168" i="4"/>
  <c r="R165" i="4"/>
  <c r="R142" i="4"/>
  <c r="R117" i="4"/>
  <c r="R102" i="4"/>
  <c r="R38" i="4"/>
  <c r="R237" i="4"/>
  <c r="R229" i="4"/>
  <c r="R221" i="4"/>
  <c r="R213" i="4"/>
  <c r="R205" i="4"/>
  <c r="R190" i="4"/>
  <c r="R187" i="4"/>
  <c r="R174" i="4"/>
  <c r="R158" i="4"/>
  <c r="R145" i="4"/>
  <c r="R94" i="4"/>
  <c r="R258" i="4"/>
  <c r="R250" i="4"/>
  <c r="R242" i="4"/>
  <c r="R234" i="4"/>
  <c r="R226" i="4"/>
  <c r="R218" i="4"/>
  <c r="R210" i="4"/>
  <c r="R202" i="4"/>
  <c r="R196" i="4"/>
  <c r="R193" i="4"/>
  <c r="R180" i="4"/>
  <c r="R177" i="4"/>
  <c r="R161" i="4"/>
  <c r="R141" i="4"/>
  <c r="R134" i="4"/>
  <c r="R86" i="4"/>
  <c r="R239" i="4"/>
  <c r="R231" i="4"/>
  <c r="R223" i="4"/>
  <c r="R215" i="4"/>
  <c r="R207" i="4"/>
  <c r="R199" i="4"/>
  <c r="R186" i="4"/>
  <c r="R183" i="4"/>
  <c r="R78" i="4"/>
  <c r="R236" i="4"/>
  <c r="R228" i="4"/>
  <c r="R220" i="4"/>
  <c r="R212" i="4"/>
  <c r="R204" i="4"/>
  <c r="R192" i="4"/>
  <c r="R189" i="4"/>
  <c r="R176" i="4"/>
  <c r="R173" i="4"/>
  <c r="R160" i="4"/>
  <c r="R157" i="4"/>
  <c r="R137" i="4"/>
  <c r="R133" i="4"/>
  <c r="R126" i="4"/>
  <c r="R70" i="4"/>
  <c r="R129" i="4"/>
  <c r="R121" i="4"/>
  <c r="R113" i="4"/>
  <c r="R105" i="4"/>
  <c r="R97" i="4"/>
  <c r="R89" i="4"/>
  <c r="R81" i="4"/>
  <c r="R73" i="4"/>
  <c r="R65" i="4"/>
  <c r="R57" i="4"/>
  <c r="R49" i="4"/>
  <c r="R41" i="4"/>
  <c r="R33" i="4"/>
  <c r="R30" i="4"/>
  <c r="R27" i="4"/>
  <c r="R171" i="4"/>
  <c r="R163" i="4"/>
  <c r="R155" i="4"/>
  <c r="R147" i="4"/>
  <c r="R139" i="4"/>
  <c r="R131" i="4"/>
  <c r="R123" i="4"/>
  <c r="R115" i="4"/>
  <c r="R107" i="4"/>
  <c r="R99" i="4"/>
  <c r="R91" i="4"/>
  <c r="R83" i="4"/>
  <c r="R75" i="4"/>
  <c r="R67" i="4"/>
  <c r="R59" i="4"/>
  <c r="R51" i="4"/>
  <c r="R43" i="4"/>
  <c r="R35" i="4"/>
  <c r="R26" i="4"/>
  <c r="R23" i="4"/>
  <c r="R152" i="4"/>
  <c r="R144" i="4"/>
  <c r="R136" i="4"/>
  <c r="R128" i="4"/>
  <c r="R120" i="4"/>
  <c r="R112" i="4"/>
  <c r="R104" i="4"/>
  <c r="R96" i="4"/>
  <c r="R88" i="4"/>
  <c r="R80" i="4"/>
  <c r="R72" i="4"/>
  <c r="R64" i="4"/>
  <c r="R56" i="4"/>
  <c r="R48" i="4"/>
  <c r="R40" i="4"/>
  <c r="R32" i="4"/>
  <c r="R29" i="4"/>
  <c r="R109" i="4"/>
  <c r="R101" i="4"/>
  <c r="R93" i="4"/>
  <c r="R85" i="4"/>
  <c r="R77" i="4"/>
  <c r="R69" i="4"/>
  <c r="R61" i="4"/>
  <c r="R53" i="4"/>
  <c r="R45" i="4"/>
  <c r="R37" i="4"/>
  <c r="R22" i="4"/>
  <c r="R19" i="4"/>
  <c r="R170" i="4"/>
  <c r="R162" i="4"/>
  <c r="R154" i="4"/>
  <c r="R146" i="4"/>
  <c r="R138" i="4"/>
  <c r="R130" i="4"/>
  <c r="R122" i="4"/>
  <c r="R114" i="4"/>
  <c r="R106" i="4"/>
  <c r="R98" i="4"/>
  <c r="R90" i="4"/>
  <c r="R82" i="4"/>
  <c r="R74" i="4"/>
  <c r="R66" i="4"/>
  <c r="R58" i="4"/>
  <c r="R50" i="4"/>
  <c r="R42" i="4"/>
  <c r="R34" i="4"/>
  <c r="R28" i="4"/>
  <c r="R25" i="4"/>
  <c r="R167" i="4"/>
  <c r="R159" i="4"/>
  <c r="R151" i="4"/>
  <c r="R143" i="4"/>
  <c r="R135" i="4"/>
  <c r="R127" i="4"/>
  <c r="R119" i="4"/>
  <c r="R111" i="4"/>
  <c r="R103" i="4"/>
  <c r="R95" i="4"/>
  <c r="R87" i="4"/>
  <c r="R79" i="4"/>
  <c r="R71" i="4"/>
  <c r="R63" i="4"/>
  <c r="R55" i="4"/>
  <c r="R47" i="4"/>
  <c r="R39" i="4"/>
  <c r="R31" i="4"/>
  <c r="R18" i="4"/>
  <c r="S2" i="4"/>
  <c r="S12" i="4"/>
  <c r="R164" i="4"/>
  <c r="R156" i="4"/>
  <c r="R148" i="4"/>
  <c r="R140" i="4"/>
  <c r="R132" i="4"/>
  <c r="R124" i="4"/>
  <c r="R116" i="4"/>
  <c r="R108" i="4"/>
  <c r="R100" i="4"/>
  <c r="R92" i="4"/>
  <c r="R84" i="4"/>
  <c r="R76" i="4"/>
  <c r="R68" i="4"/>
  <c r="R60" i="4"/>
  <c r="R52" i="4"/>
  <c r="R44" i="4"/>
  <c r="R36" i="4"/>
  <c r="R24" i="4"/>
  <c r="R21" i="4"/>
  <c r="N19" i="1"/>
  <c r="J19" i="1"/>
  <c r="S9" i="4"/>
  <c r="S7" i="4"/>
  <c r="S15" i="4"/>
  <c r="S6" i="4"/>
  <c r="S8" i="4"/>
  <c r="S4" i="4"/>
  <c r="S3" i="4"/>
  <c r="S121" i="4"/>
  <c r="S10" i="4"/>
  <c r="S17" i="4"/>
  <c r="S18" i="4"/>
  <c r="S5" i="4"/>
  <c r="S13" i="4"/>
  <c r="S16" i="4"/>
  <c r="S14" i="4"/>
  <c r="V8" i="3"/>
  <c r="S60" i="4"/>
  <c r="S11" i="4"/>
  <c r="V5" i="3"/>
  <c r="V33" i="3"/>
  <c r="S67" i="4"/>
  <c r="S68" i="4"/>
  <c r="V2" i="3"/>
  <c r="V25" i="3"/>
  <c r="V65" i="3"/>
  <c r="V77" i="3"/>
  <c r="V42" i="3"/>
  <c r="V83" i="3"/>
  <c r="V19" i="3"/>
  <c r="V44" i="3"/>
  <c r="V70" i="3"/>
  <c r="V6" i="3"/>
  <c r="V31" i="3"/>
  <c r="V64" i="3"/>
  <c r="V57" i="3"/>
  <c r="V53" i="3"/>
  <c r="V34" i="3"/>
  <c r="V75" i="3"/>
  <c r="V11" i="3"/>
  <c r="V36" i="3"/>
  <c r="V62" i="3"/>
  <c r="V69" i="3"/>
  <c r="V23" i="3"/>
  <c r="V56" i="3"/>
  <c r="V66" i="3"/>
  <c r="V49" i="3"/>
  <c r="V45" i="3"/>
  <c r="V26" i="3"/>
  <c r="V67" i="3"/>
  <c r="V3" i="3"/>
  <c r="V28" i="3"/>
  <c r="V54" i="3"/>
  <c r="V79" i="3"/>
  <c r="V15" i="3"/>
  <c r="V48" i="3"/>
  <c r="V41" i="3"/>
  <c r="V82" i="3"/>
  <c r="V18" i="3"/>
  <c r="V59" i="3"/>
  <c r="V84" i="3"/>
  <c r="V20" i="3"/>
  <c r="V46" i="3"/>
  <c r="V71" i="3"/>
  <c r="V7" i="3"/>
  <c r="V40" i="3"/>
  <c r="V74" i="3"/>
  <c r="V10" i="3"/>
  <c r="V51" i="3"/>
  <c r="V76" i="3"/>
  <c r="V12" i="3"/>
  <c r="V38" i="3"/>
  <c r="V63" i="3"/>
  <c r="V21" i="3"/>
  <c r="V32" i="3"/>
  <c r="S5" i="3"/>
  <c r="S13" i="3"/>
  <c r="S21" i="3"/>
  <c r="S29" i="3"/>
  <c r="S37" i="3"/>
  <c r="S45" i="3"/>
  <c r="S53" i="3"/>
  <c r="S61" i="3"/>
  <c r="S69" i="3"/>
  <c r="S77" i="3"/>
  <c r="S4" i="3"/>
  <c r="S12" i="3"/>
  <c r="S20" i="3"/>
  <c r="S28" i="3"/>
  <c r="S36" i="3"/>
  <c r="S44" i="3"/>
  <c r="S52" i="3"/>
  <c r="S60" i="3"/>
  <c r="S68" i="3"/>
  <c r="S76" i="3"/>
  <c r="S84" i="3"/>
  <c r="S10" i="3"/>
  <c r="S26" i="3"/>
  <c r="S34" i="3"/>
  <c r="S50" i="3"/>
  <c r="S3" i="3"/>
  <c r="S11" i="3"/>
  <c r="S19" i="3"/>
  <c r="S27" i="3"/>
  <c r="S35" i="3"/>
  <c r="S43" i="3"/>
  <c r="S51" i="3"/>
  <c r="S59" i="3"/>
  <c r="S67" i="3"/>
  <c r="S75" i="3"/>
  <c r="S83" i="3"/>
  <c r="S58" i="3"/>
  <c r="S66" i="3"/>
  <c r="S74" i="3"/>
  <c r="S2" i="3"/>
  <c r="S9" i="3"/>
  <c r="S17" i="3"/>
  <c r="S25" i="3"/>
  <c r="S33" i="3"/>
  <c r="S41" i="3"/>
  <c r="S49" i="3"/>
  <c r="S57" i="3"/>
  <c r="S65" i="3"/>
  <c r="S73" i="3"/>
  <c r="S81" i="3"/>
  <c r="S18" i="3"/>
  <c r="S8" i="3"/>
  <c r="S16" i="3"/>
  <c r="S24" i="3"/>
  <c r="S32" i="3"/>
  <c r="S40" i="3"/>
  <c r="S48" i="3"/>
  <c r="S56" i="3"/>
  <c r="S64" i="3"/>
  <c r="S72" i="3"/>
  <c r="S80" i="3"/>
  <c r="S82" i="3"/>
  <c r="S7" i="3"/>
  <c r="S15" i="3"/>
  <c r="S23" i="3"/>
  <c r="S31" i="3"/>
  <c r="S39" i="3"/>
  <c r="S47" i="3"/>
  <c r="S55" i="3"/>
  <c r="S63" i="3"/>
  <c r="S71" i="3"/>
  <c r="S79" i="3"/>
  <c r="S6" i="3"/>
  <c r="S14" i="3"/>
  <c r="S22" i="3"/>
  <c r="S30" i="3"/>
  <c r="S38" i="3"/>
  <c r="S46" i="3"/>
  <c r="S54" i="3"/>
  <c r="S62" i="3"/>
  <c r="S70" i="3"/>
  <c r="S78" i="3"/>
  <c r="S42" i="3"/>
  <c r="V43" i="3"/>
  <c r="V4" i="3"/>
  <c r="V30" i="3"/>
  <c r="V55" i="3"/>
  <c r="V13" i="3"/>
  <c r="V24" i="3"/>
  <c r="V68" i="3"/>
  <c r="V81" i="3"/>
  <c r="V17" i="3"/>
  <c r="V58" i="3"/>
  <c r="V61" i="3"/>
  <c r="V35" i="3"/>
  <c r="V60" i="3"/>
  <c r="V37" i="3"/>
  <c r="V22" i="3"/>
  <c r="V47" i="3"/>
  <c r="V80" i="3"/>
  <c r="V16" i="3"/>
  <c r="V73" i="3"/>
  <c r="V9" i="3"/>
  <c r="V50" i="3"/>
  <c r="V29" i="3"/>
  <c r="V27" i="3"/>
  <c r="V52" i="3"/>
  <c r="V78" i="3"/>
  <c r="V14" i="3"/>
  <c r="V39" i="3"/>
  <c r="V72" i="3"/>
  <c r="S132" i="4"/>
  <c r="S55" i="4"/>
  <c r="S192" i="4"/>
  <c r="S37" i="4"/>
  <c r="S88" i="4"/>
  <c r="S41" i="4"/>
  <c r="S113" i="4"/>
  <c r="S145" i="4"/>
  <c r="S28" i="4"/>
  <c r="S21" i="4"/>
  <c r="S92" i="4"/>
  <c r="S156" i="4"/>
  <c r="S198" i="4"/>
  <c r="S26" i="4"/>
  <c r="S39" i="4"/>
  <c r="S71" i="4"/>
  <c r="S103" i="4"/>
  <c r="S135" i="4"/>
  <c r="S167" i="4"/>
  <c r="S184" i="4"/>
  <c r="S50" i="4"/>
  <c r="S82" i="4"/>
  <c r="S53" i="4"/>
  <c r="S85" i="4"/>
  <c r="S117" i="4"/>
  <c r="S149" i="4"/>
  <c r="S40" i="4"/>
  <c r="S72" i="4"/>
  <c r="S104" i="4"/>
  <c r="S136" i="4"/>
  <c r="S168" i="4"/>
  <c r="S46" i="4"/>
  <c r="S78" i="4"/>
  <c r="S110" i="4"/>
  <c r="S153" i="4"/>
  <c r="S100" i="4"/>
  <c r="S123" i="4"/>
  <c r="S22" i="4"/>
  <c r="S47" i="4"/>
  <c r="S79" i="4"/>
  <c r="S111" i="4"/>
  <c r="S143" i="4"/>
  <c r="S172" i="4"/>
  <c r="S188" i="4"/>
  <c r="S58" i="4"/>
  <c r="S90" i="4"/>
  <c r="S61" i="4"/>
  <c r="S93" i="4"/>
  <c r="S125" i="4"/>
  <c r="S48" i="4"/>
  <c r="S80" i="4"/>
  <c r="S112" i="4"/>
  <c r="S144" i="4"/>
  <c r="S54" i="4"/>
  <c r="S86" i="4"/>
  <c r="S118" i="4"/>
  <c r="S49" i="4"/>
  <c r="S35" i="4"/>
  <c r="S57" i="4"/>
  <c r="S36" i="4"/>
  <c r="S164" i="4"/>
  <c r="S186" i="4"/>
  <c r="S27" i="4"/>
  <c r="S65" i="4"/>
  <c r="S97" i="4"/>
  <c r="S129" i="4"/>
  <c r="S161" i="4"/>
  <c r="S20" i="4"/>
  <c r="S44" i="4"/>
  <c r="S76" i="4"/>
  <c r="S108" i="4"/>
  <c r="S140" i="4"/>
  <c r="S174" i="4"/>
  <c r="S190" i="4"/>
  <c r="S25" i="4"/>
  <c r="S23" i="4"/>
  <c r="S33" i="4"/>
  <c r="S119" i="4"/>
  <c r="S101" i="4"/>
  <c r="S99" i="4"/>
  <c r="S24" i="4"/>
  <c r="S87" i="4"/>
  <c r="S34" i="4"/>
  <c r="S69" i="4"/>
  <c r="S56" i="4"/>
  <c r="S62" i="4"/>
  <c r="S126" i="4"/>
  <c r="S73" i="4"/>
  <c r="S105" i="4"/>
  <c r="S137" i="4"/>
  <c r="S169" i="4"/>
  <c r="S52" i="4"/>
  <c r="S84" i="4"/>
  <c r="S116" i="4"/>
  <c r="S148" i="4"/>
  <c r="S178" i="4"/>
  <c r="S194" i="4"/>
  <c r="S29" i="4"/>
  <c r="S89" i="4"/>
  <c r="S19" i="4"/>
  <c r="S176" i="4"/>
  <c r="S66" i="4"/>
  <c r="S152" i="4"/>
  <c r="S30" i="4"/>
  <c r="S51" i="4"/>
  <c r="S115" i="4"/>
  <c r="S150" i="4"/>
  <c r="S163" i="4"/>
  <c r="S166" i="4"/>
  <c r="S179" i="4"/>
  <c r="S195" i="4"/>
  <c r="S201" i="4"/>
  <c r="S209" i="4"/>
  <c r="S217" i="4"/>
  <c r="S225" i="4"/>
  <c r="S233" i="4"/>
  <c r="S59" i="4"/>
  <c r="S130" i="4"/>
  <c r="S147" i="4"/>
  <c r="S154" i="4"/>
  <c r="S157" i="4"/>
  <c r="S170" i="4"/>
  <c r="S173" i="4"/>
  <c r="S189" i="4"/>
  <c r="S204" i="4"/>
  <c r="S212" i="4"/>
  <c r="S220" i="4"/>
  <c r="S228" i="4"/>
  <c r="S236" i="4"/>
  <c r="S244" i="4"/>
  <c r="S199" i="4"/>
  <c r="S207" i="4"/>
  <c r="S215" i="4"/>
  <c r="S223" i="4"/>
  <c r="S231" i="4"/>
  <c r="S239" i="4"/>
  <c r="S247" i="4"/>
  <c r="S255" i="4"/>
  <c r="S75" i="4"/>
  <c r="S138" i="4"/>
  <c r="S177" i="4"/>
  <c r="S193" i="4"/>
  <c r="S202" i="4"/>
  <c r="S210" i="4"/>
  <c r="S218" i="4"/>
  <c r="S226" i="4"/>
  <c r="S234" i="4"/>
  <c r="S131" i="4"/>
  <c r="S155" i="4"/>
  <c r="S158" i="4"/>
  <c r="S171" i="4"/>
  <c r="S187" i="4"/>
  <c r="S205" i="4"/>
  <c r="S213" i="4"/>
  <c r="S221" i="4"/>
  <c r="S91" i="4"/>
  <c r="S142" i="4"/>
  <c r="S162" i="4"/>
  <c r="S165" i="4"/>
  <c r="S181" i="4"/>
  <c r="S197" i="4"/>
  <c r="S200" i="4"/>
  <c r="S208" i="4"/>
  <c r="S216" i="4"/>
  <c r="S224" i="4"/>
  <c r="S232" i="4"/>
  <c r="S240" i="4"/>
  <c r="S248" i="4"/>
  <c r="S256" i="4"/>
  <c r="S146" i="4"/>
  <c r="S175" i="4"/>
  <c r="S191" i="4"/>
  <c r="S203" i="4"/>
  <c r="S211" i="4"/>
  <c r="S219" i="4"/>
  <c r="S227" i="4"/>
  <c r="S235" i="4"/>
  <c r="S243" i="4"/>
  <c r="S251" i="4"/>
  <c r="S259" i="4"/>
  <c r="S214" i="4"/>
  <c r="S229" i="4"/>
  <c r="S249" i="4"/>
  <c r="S252" i="4"/>
  <c r="S258" i="4"/>
  <c r="S261" i="4"/>
  <c r="S269" i="4"/>
  <c r="S277" i="4"/>
  <c r="S285" i="4"/>
  <c r="S293" i="4"/>
  <c r="S301" i="4"/>
  <c r="S309" i="4"/>
  <c r="S317" i="4"/>
  <c r="S325" i="4"/>
  <c r="S333" i="4"/>
  <c r="S341" i="4"/>
  <c r="S349" i="4"/>
  <c r="S357" i="4"/>
  <c r="S365" i="4"/>
  <c r="S375" i="4"/>
  <c r="S384" i="4"/>
  <c r="S391" i="4"/>
  <c r="S400" i="4"/>
  <c r="S407" i="4"/>
  <c r="S416" i="4"/>
  <c r="S423" i="4"/>
  <c r="S432" i="4"/>
  <c r="S222" i="4"/>
  <c r="S246" i="4"/>
  <c r="S264" i="4"/>
  <c r="S272" i="4"/>
  <c r="S280" i="4"/>
  <c r="S288" i="4"/>
  <c r="S296" i="4"/>
  <c r="S304" i="4"/>
  <c r="S312" i="4"/>
  <c r="S320" i="4"/>
  <c r="S328" i="4"/>
  <c r="S336" i="4"/>
  <c r="S344" i="4"/>
  <c r="S352" i="4"/>
  <c r="S360" i="4"/>
  <c r="S368" i="4"/>
  <c r="S373" i="4"/>
  <c r="S382" i="4"/>
  <c r="S389" i="4"/>
  <c r="S398" i="4"/>
  <c r="S405" i="4"/>
  <c r="S414" i="4"/>
  <c r="S421" i="4"/>
  <c r="S430" i="4"/>
  <c r="S437" i="4"/>
  <c r="S446" i="4"/>
  <c r="S453" i="4"/>
  <c r="S462" i="4"/>
  <c r="S469" i="4"/>
  <c r="S478" i="4"/>
  <c r="S485" i="4"/>
  <c r="S494" i="4"/>
  <c r="S237" i="4"/>
  <c r="S267" i="4"/>
  <c r="S275" i="4"/>
  <c r="S283" i="4"/>
  <c r="S291" i="4"/>
  <c r="S299" i="4"/>
  <c r="S307" i="4"/>
  <c r="S315" i="4"/>
  <c r="S323" i="4"/>
  <c r="S331" i="4"/>
  <c r="S339" i="4"/>
  <c r="S347" i="4"/>
  <c r="S355" i="4"/>
  <c r="S363" i="4"/>
  <c r="S371" i="4"/>
  <c r="S380" i="4"/>
  <c r="S387" i="4"/>
  <c r="S396" i="4"/>
  <c r="S403" i="4"/>
  <c r="S412" i="4"/>
  <c r="S419" i="4"/>
  <c r="S428" i="4"/>
  <c r="S435" i="4"/>
  <c r="S444" i="4"/>
  <c r="S451" i="4"/>
  <c r="S460" i="4"/>
  <c r="S467" i="4"/>
  <c r="S476" i="4"/>
  <c r="S483" i="4"/>
  <c r="S492" i="4"/>
  <c r="S499" i="4"/>
  <c r="S501" i="4"/>
  <c r="S503" i="4"/>
  <c r="S505" i="4"/>
  <c r="S507" i="4"/>
  <c r="S509" i="4"/>
  <c r="S511" i="4"/>
  <c r="S513" i="4"/>
  <c r="S515" i="4"/>
  <c r="S517" i="4"/>
  <c r="S519" i="4"/>
  <c r="S521" i="4"/>
  <c r="S230" i="4"/>
  <c r="S250" i="4"/>
  <c r="S253" i="4"/>
  <c r="S262" i="4"/>
  <c r="S270" i="4"/>
  <c r="S278" i="4"/>
  <c r="S286" i="4"/>
  <c r="S294" i="4"/>
  <c r="S302" i="4"/>
  <c r="S310" i="4"/>
  <c r="S318" i="4"/>
  <c r="S326" i="4"/>
  <c r="S334" i="4"/>
  <c r="S342" i="4"/>
  <c r="S350" i="4"/>
  <c r="S358" i="4"/>
  <c r="S366" i="4"/>
  <c r="S378" i="4"/>
  <c r="S385" i="4"/>
  <c r="S394" i="4"/>
  <c r="S401" i="4"/>
  <c r="S410" i="4"/>
  <c r="S417" i="4"/>
  <c r="S426" i="4"/>
  <c r="S433" i="4"/>
  <c r="S442" i="4"/>
  <c r="S185" i="4"/>
  <c r="S241" i="4"/>
  <c r="S265" i="4"/>
  <c r="S273" i="4"/>
  <c r="S281" i="4"/>
  <c r="S289" i="4"/>
  <c r="S297" i="4"/>
  <c r="S305" i="4"/>
  <c r="S313" i="4"/>
  <c r="S321" i="4"/>
  <c r="S329" i="4"/>
  <c r="S337" i="4"/>
  <c r="S345" i="4"/>
  <c r="S353" i="4"/>
  <c r="S361" i="4"/>
  <c r="S369" i="4"/>
  <c r="S376" i="4"/>
  <c r="S383" i="4"/>
  <c r="S392" i="4"/>
  <c r="S43" i="4"/>
  <c r="S122" i="4"/>
  <c r="S238" i="4"/>
  <c r="S257" i="4"/>
  <c r="S260" i="4"/>
  <c r="S268" i="4"/>
  <c r="S276" i="4"/>
  <c r="S284" i="4"/>
  <c r="S292" i="4"/>
  <c r="S300" i="4"/>
  <c r="S308" i="4"/>
  <c r="S316" i="4"/>
  <c r="S324" i="4"/>
  <c r="S332" i="4"/>
  <c r="S340" i="4"/>
  <c r="S348" i="4"/>
  <c r="S356" i="4"/>
  <c r="S364" i="4"/>
  <c r="S374" i="4"/>
  <c r="S381" i="4"/>
  <c r="S390" i="4"/>
  <c r="S397" i="4"/>
  <c r="S406" i="4"/>
  <c r="S413" i="4"/>
  <c r="S422" i="4"/>
  <c r="S206" i="4"/>
  <c r="S242" i="4"/>
  <c r="S266" i="4"/>
  <c r="S274" i="4"/>
  <c r="S282" i="4"/>
  <c r="S290" i="4"/>
  <c r="S298" i="4"/>
  <c r="S306" i="4"/>
  <c r="S314" i="4"/>
  <c r="S322" i="4"/>
  <c r="S330" i="4"/>
  <c r="S338" i="4"/>
  <c r="S346" i="4"/>
  <c r="S354" i="4"/>
  <c r="S362" i="4"/>
  <c r="S370" i="4"/>
  <c r="S377" i="4"/>
  <c r="S386" i="4"/>
  <c r="S393" i="4"/>
  <c r="S402" i="4"/>
  <c r="S409" i="4"/>
  <c r="S418" i="4"/>
  <c r="S425" i="4"/>
  <c r="S434" i="4"/>
  <c r="S441" i="4"/>
  <c r="S450" i="4"/>
  <c r="S457" i="4"/>
  <c r="S466" i="4"/>
  <c r="S263" i="4"/>
  <c r="S327" i="4"/>
  <c r="S372" i="4"/>
  <c r="S411" i="4"/>
  <c r="S431" i="4"/>
  <c r="S443" i="4"/>
  <c r="S454" i="4"/>
  <c r="S465" i="4"/>
  <c r="S488" i="4"/>
  <c r="S496" i="4"/>
  <c r="S527" i="4"/>
  <c r="S536" i="4"/>
  <c r="S271" i="4"/>
  <c r="S335" i="4"/>
  <c r="S408" i="4"/>
  <c r="S415" i="4"/>
  <c r="S440" i="4"/>
  <c r="S449" i="4"/>
  <c r="S468" i="4"/>
  <c r="S473" i="4"/>
  <c r="S245" i="4"/>
  <c r="S279" i="4"/>
  <c r="S343" i="4"/>
  <c r="S395" i="4"/>
  <c r="S452" i="4"/>
  <c r="S463" i="4"/>
  <c r="S471" i="4"/>
  <c r="S479" i="4"/>
  <c r="S523" i="4"/>
  <c r="S532" i="4"/>
  <c r="S539" i="4"/>
  <c r="S287" i="4"/>
  <c r="S351" i="4"/>
  <c r="S388" i="4"/>
  <c r="S399" i="4"/>
  <c r="S429" i="4"/>
  <c r="S438" i="4"/>
  <c r="S447" i="4"/>
  <c r="S455" i="4"/>
  <c r="S295" i="4"/>
  <c r="S359" i="4"/>
  <c r="S458" i="4"/>
  <c r="S461" i="4"/>
  <c r="S474" i="4"/>
  <c r="S477" i="4"/>
  <c r="S487" i="4"/>
  <c r="S495" i="4"/>
  <c r="S528" i="4"/>
  <c r="S535" i="4"/>
  <c r="S107" i="4"/>
  <c r="S254" i="4"/>
  <c r="S303" i="4"/>
  <c r="S367" i="4"/>
  <c r="S420" i="4"/>
  <c r="S436" i="4"/>
  <c r="S445" i="4"/>
  <c r="S464" i="4"/>
  <c r="S482" i="4"/>
  <c r="S500" i="4"/>
  <c r="S311" i="4"/>
  <c r="S427" i="4"/>
  <c r="S439" i="4"/>
  <c r="S448" i="4"/>
  <c r="S472" i="4"/>
  <c r="S480" i="4"/>
  <c r="S490" i="4"/>
  <c r="S493" i="4"/>
  <c r="S524" i="4"/>
  <c r="S531" i="4"/>
  <c r="S540" i="4"/>
  <c r="S498" i="4"/>
  <c r="S508" i="4"/>
  <c r="S544" i="4"/>
  <c r="S552" i="4"/>
  <c r="S560" i="4"/>
  <c r="S568" i="4"/>
  <c r="S576" i="4"/>
  <c r="S584" i="4"/>
  <c r="S592" i="4"/>
  <c r="S600" i="4"/>
  <c r="S608" i="4"/>
  <c r="S616" i="4"/>
  <c r="S404" i="4"/>
  <c r="S486" i="4"/>
  <c r="S489" i="4"/>
  <c r="S502" i="4"/>
  <c r="S518" i="4"/>
  <c r="S530" i="4"/>
  <c r="S533" i="4"/>
  <c r="S547" i="4"/>
  <c r="S555" i="4"/>
  <c r="S563" i="4"/>
  <c r="S571" i="4"/>
  <c r="S579" i="4"/>
  <c r="S587" i="4"/>
  <c r="S595" i="4"/>
  <c r="S603" i="4"/>
  <c r="S611" i="4"/>
  <c r="S619" i="4"/>
  <c r="S627" i="4"/>
  <c r="S635" i="4"/>
  <c r="S643" i="4"/>
  <c r="S651" i="4"/>
  <c r="S424" i="4"/>
  <c r="S512" i="4"/>
  <c r="S542" i="4"/>
  <c r="S550" i="4"/>
  <c r="S558" i="4"/>
  <c r="S566" i="4"/>
  <c r="S574" i="4"/>
  <c r="S582" i="4"/>
  <c r="S590" i="4"/>
  <c r="S598" i="4"/>
  <c r="S606" i="4"/>
  <c r="S614" i="4"/>
  <c r="S622" i="4"/>
  <c r="S630" i="4"/>
  <c r="S638" i="4"/>
  <c r="S646" i="4"/>
  <c r="S656" i="4"/>
  <c r="S658" i="4"/>
  <c r="S660" i="4"/>
  <c r="S662" i="4"/>
  <c r="S664" i="4"/>
  <c r="S666" i="4"/>
  <c r="S668" i="4"/>
  <c r="S670" i="4"/>
  <c r="S672" i="4"/>
  <c r="S674" i="4"/>
  <c r="S676" i="4"/>
  <c r="S678" i="4"/>
  <c r="S680" i="4"/>
  <c r="S682" i="4"/>
  <c r="S684" i="4"/>
  <c r="S686" i="4"/>
  <c r="S688" i="4"/>
  <c r="S690" i="4"/>
  <c r="S692" i="4"/>
  <c r="S694" i="4"/>
  <c r="S696" i="4"/>
  <c r="S698" i="4"/>
  <c r="S700" i="4"/>
  <c r="S702" i="4"/>
  <c r="S704" i="4"/>
  <c r="S706" i="4"/>
  <c r="S708" i="4"/>
  <c r="S710" i="4"/>
  <c r="S712" i="4"/>
  <c r="S714" i="4"/>
  <c r="S716" i="4"/>
  <c r="S718" i="4"/>
  <c r="S720" i="4"/>
  <c r="S722" i="4"/>
  <c r="S724" i="4"/>
  <c r="S726" i="4"/>
  <c r="S728" i="4"/>
  <c r="S730" i="4"/>
  <c r="S732" i="4"/>
  <c r="S734" i="4"/>
  <c r="S736" i="4"/>
  <c r="S738" i="4"/>
  <c r="S740" i="4"/>
  <c r="S742" i="4"/>
  <c r="S744" i="4"/>
  <c r="S506" i="4"/>
  <c r="S522" i="4"/>
  <c r="S525" i="4"/>
  <c r="S545" i="4"/>
  <c r="S553" i="4"/>
  <c r="S561" i="4"/>
  <c r="S569" i="4"/>
  <c r="S577" i="4"/>
  <c r="S585" i="4"/>
  <c r="S593" i="4"/>
  <c r="S459" i="4"/>
  <c r="S470" i="4"/>
  <c r="S484" i="4"/>
  <c r="S516" i="4"/>
  <c r="S534" i="4"/>
  <c r="S537" i="4"/>
  <c r="S548" i="4"/>
  <c r="S556" i="4"/>
  <c r="S564" i="4"/>
  <c r="S572" i="4"/>
  <c r="S580" i="4"/>
  <c r="S588" i="4"/>
  <c r="S596" i="4"/>
  <c r="S604" i="4"/>
  <c r="S612" i="4"/>
  <c r="S620" i="4"/>
  <c r="S628" i="4"/>
  <c r="S636" i="4"/>
  <c r="S644" i="4"/>
  <c r="S652" i="4"/>
  <c r="S319" i="4"/>
  <c r="S456" i="4"/>
  <c r="S481" i="4"/>
  <c r="S497" i="4"/>
  <c r="S510" i="4"/>
  <c r="S543" i="4"/>
  <c r="S551" i="4"/>
  <c r="S559" i="4"/>
  <c r="S567" i="4"/>
  <c r="S575" i="4"/>
  <c r="S583" i="4"/>
  <c r="S591" i="4"/>
  <c r="S599" i="4"/>
  <c r="S607" i="4"/>
  <c r="S615" i="4"/>
  <c r="S623" i="4"/>
  <c r="S631" i="4"/>
  <c r="S639" i="4"/>
  <c r="S647" i="4"/>
  <c r="S379" i="4"/>
  <c r="S491" i="4"/>
  <c r="S504" i="4"/>
  <c r="S520" i="4"/>
  <c r="S526" i="4"/>
  <c r="S529" i="4"/>
  <c r="S546" i="4"/>
  <c r="S554" i="4"/>
  <c r="S562" i="4"/>
  <c r="S570" i="4"/>
  <c r="S578" i="4"/>
  <c r="S586" i="4"/>
  <c r="S594" i="4"/>
  <c r="S602" i="4"/>
  <c r="S610" i="4"/>
  <c r="S618" i="4"/>
  <c r="S626" i="4"/>
  <c r="S634" i="4"/>
  <c r="S642" i="4"/>
  <c r="S650" i="4"/>
  <c r="S657" i="4"/>
  <c r="S659" i="4"/>
  <c r="S661" i="4"/>
  <c r="S663" i="4"/>
  <c r="S475" i="4"/>
  <c r="S557" i="4"/>
  <c r="S609" i="4"/>
  <c r="S633" i="4"/>
  <c r="S640" i="4"/>
  <c r="S653" i="4"/>
  <c r="S667" i="4"/>
  <c r="S683" i="4"/>
  <c r="S699" i="4"/>
  <c r="S715" i="4"/>
  <c r="S731" i="4"/>
  <c r="S752" i="4"/>
  <c r="S760" i="4"/>
  <c r="S768" i="4"/>
  <c r="S776" i="4"/>
  <c r="S784" i="4"/>
  <c r="S792" i="4"/>
  <c r="S800" i="4"/>
  <c r="S808" i="4"/>
  <c r="S815" i="4"/>
  <c r="S822" i="4"/>
  <c r="S831" i="4"/>
  <c r="S838" i="4"/>
  <c r="S847" i="4"/>
  <c r="S854" i="4"/>
  <c r="S863" i="4"/>
  <c r="S870" i="4"/>
  <c r="S879" i="4"/>
  <c r="S886" i="4"/>
  <c r="S895" i="4"/>
  <c r="S902" i="4"/>
  <c r="S911" i="4"/>
  <c r="S565" i="4"/>
  <c r="S613" i="4"/>
  <c r="S637" i="4"/>
  <c r="S677" i="4"/>
  <c r="S693" i="4"/>
  <c r="S709" i="4"/>
  <c r="S725" i="4"/>
  <c r="S741" i="4"/>
  <c r="S747" i="4"/>
  <c r="S755" i="4"/>
  <c r="S763" i="4"/>
  <c r="S771" i="4"/>
  <c r="S779" i="4"/>
  <c r="S787" i="4"/>
  <c r="S795" i="4"/>
  <c r="S803" i="4"/>
  <c r="S813" i="4"/>
  <c r="S820" i="4"/>
  <c r="S829" i="4"/>
  <c r="S836" i="4"/>
  <c r="S845" i="4"/>
  <c r="S852" i="4"/>
  <c r="S861" i="4"/>
  <c r="S573" i="4"/>
  <c r="S617" i="4"/>
  <c r="S624" i="4"/>
  <c r="S671" i="4"/>
  <c r="S687" i="4"/>
  <c r="S703" i="4"/>
  <c r="S719" i="4"/>
  <c r="S735" i="4"/>
  <c r="S750" i="4"/>
  <c r="S758" i="4"/>
  <c r="S766" i="4"/>
  <c r="S774" i="4"/>
  <c r="S782" i="4"/>
  <c r="S790" i="4"/>
  <c r="S798" i="4"/>
  <c r="S806" i="4"/>
  <c r="S811" i="4"/>
  <c r="S818" i="4"/>
  <c r="S827" i="4"/>
  <c r="S834" i="4"/>
  <c r="S843" i="4"/>
  <c r="S850" i="4"/>
  <c r="S859" i="4"/>
  <c r="S866" i="4"/>
  <c r="S875" i="4"/>
  <c r="S882" i="4"/>
  <c r="S891" i="4"/>
  <c r="S898" i="4"/>
  <c r="S907" i="4"/>
  <c r="S581" i="4"/>
  <c r="S621" i="4"/>
  <c r="S641" i="4"/>
  <c r="S648" i="4"/>
  <c r="S654" i="4"/>
  <c r="S665" i="4"/>
  <c r="S681" i="4"/>
  <c r="S697" i="4"/>
  <c r="S713" i="4"/>
  <c r="S729" i="4"/>
  <c r="S745" i="4"/>
  <c r="S753" i="4"/>
  <c r="S761" i="4"/>
  <c r="S769" i="4"/>
  <c r="S777" i="4"/>
  <c r="S785" i="4"/>
  <c r="S793" i="4"/>
  <c r="S801" i="4"/>
  <c r="S809" i="4"/>
  <c r="S816" i="4"/>
  <c r="S825" i="4"/>
  <c r="S832" i="4"/>
  <c r="S841" i="4"/>
  <c r="S848" i="4"/>
  <c r="S857" i="4"/>
  <c r="S864" i="4"/>
  <c r="S873" i="4"/>
  <c r="S880" i="4"/>
  <c r="S889" i="4"/>
  <c r="S896" i="4"/>
  <c r="S905" i="4"/>
  <c r="S912" i="4"/>
  <c r="S589" i="4"/>
  <c r="S645" i="4"/>
  <c r="S675" i="4"/>
  <c r="S691" i="4"/>
  <c r="S707" i="4"/>
  <c r="S723" i="4"/>
  <c r="S739" i="4"/>
  <c r="S748" i="4"/>
  <c r="S756" i="4"/>
  <c r="S764" i="4"/>
  <c r="S772" i="4"/>
  <c r="S780" i="4"/>
  <c r="S788" i="4"/>
  <c r="S796" i="4"/>
  <c r="S804" i="4"/>
  <c r="S814" i="4"/>
  <c r="S823" i="4"/>
  <c r="S830" i="4"/>
  <c r="S839" i="4"/>
  <c r="S846" i="4"/>
  <c r="S597" i="4"/>
  <c r="S625" i="4"/>
  <c r="S632" i="4"/>
  <c r="S669" i="4"/>
  <c r="S685" i="4"/>
  <c r="S701" i="4"/>
  <c r="S717" i="4"/>
  <c r="S733" i="4"/>
  <c r="S751" i="4"/>
  <c r="S759" i="4"/>
  <c r="S767" i="4"/>
  <c r="S775" i="4"/>
  <c r="S783" i="4"/>
  <c r="S791" i="4"/>
  <c r="S799" i="4"/>
  <c r="S807" i="4"/>
  <c r="S812" i="4"/>
  <c r="S821" i="4"/>
  <c r="S828" i="4"/>
  <c r="S837" i="4"/>
  <c r="S844" i="4"/>
  <c r="S853" i="4"/>
  <c r="S860" i="4"/>
  <c r="S869" i="4"/>
  <c r="S514" i="4"/>
  <c r="S541" i="4"/>
  <c r="S601" i="4"/>
  <c r="S629" i="4"/>
  <c r="S649" i="4"/>
  <c r="S655" i="4"/>
  <c r="S679" i="4"/>
  <c r="S695" i="4"/>
  <c r="S711" i="4"/>
  <c r="S727" i="4"/>
  <c r="S743" i="4"/>
  <c r="S746" i="4"/>
  <c r="S754" i="4"/>
  <c r="S762" i="4"/>
  <c r="S770" i="4"/>
  <c r="S778" i="4"/>
  <c r="S786" i="4"/>
  <c r="S794" i="4"/>
  <c r="S802" i="4"/>
  <c r="S810" i="4"/>
  <c r="S819" i="4"/>
  <c r="S826" i="4"/>
  <c r="S835" i="4"/>
  <c r="S842" i="4"/>
  <c r="S851" i="4"/>
  <c r="S858" i="4"/>
  <c r="S867" i="4"/>
  <c r="S874" i="4"/>
  <c r="S883" i="4"/>
  <c r="S890" i="4"/>
  <c r="S899" i="4"/>
  <c r="S906" i="4"/>
  <c r="S915" i="4"/>
  <c r="S673" i="4"/>
  <c r="S773" i="4"/>
  <c r="S840" i="4"/>
  <c r="S868" i="4"/>
  <c r="S871" i="4"/>
  <c r="S877" i="4"/>
  <c r="S903" i="4"/>
  <c r="S909" i="4"/>
  <c r="S917" i="4"/>
  <c r="S924" i="4"/>
  <c r="S933" i="4"/>
  <c r="S940" i="4"/>
  <c r="S949" i="4"/>
  <c r="S969" i="4"/>
  <c r="S979" i="4"/>
  <c r="S689" i="4"/>
  <c r="S781" i="4"/>
  <c r="S833" i="4"/>
  <c r="S855" i="4"/>
  <c r="S862" i="4"/>
  <c r="S865" i="4"/>
  <c r="S892" i="4"/>
  <c r="S922" i="4"/>
  <c r="S931" i="4"/>
  <c r="S938" i="4"/>
  <c r="S947" i="4"/>
  <c r="S970" i="4"/>
  <c r="S976" i="4"/>
  <c r="S982" i="4"/>
  <c r="S957" i="4"/>
  <c r="S963" i="4"/>
  <c r="S975" i="4"/>
  <c r="S985" i="4"/>
  <c r="S705" i="4"/>
  <c r="S789" i="4"/>
  <c r="S920" i="4"/>
  <c r="S929" i="4"/>
  <c r="S936" i="4"/>
  <c r="S945" i="4"/>
  <c r="S952" i="4"/>
  <c r="S954" i="4"/>
  <c r="S956" i="4"/>
  <c r="S958" i="4"/>
  <c r="S960" i="4"/>
  <c r="S962" i="4"/>
  <c r="S964" i="4"/>
  <c r="S968" i="4"/>
  <c r="S974" i="4"/>
  <c r="S980" i="4"/>
  <c r="S757" i="4"/>
  <c r="S914" i="4"/>
  <c r="S965" i="4"/>
  <c r="S973" i="4"/>
  <c r="S983" i="4"/>
  <c r="S721" i="4"/>
  <c r="S797" i="4"/>
  <c r="S872" i="4"/>
  <c r="S878" i="4"/>
  <c r="S881" i="4"/>
  <c r="S884" i="4"/>
  <c r="S901" i="4"/>
  <c r="S904" i="4"/>
  <c r="S910" i="4"/>
  <c r="S913" i="4"/>
  <c r="S918" i="4"/>
  <c r="S927" i="4"/>
  <c r="S934" i="4"/>
  <c r="S943" i="4"/>
  <c r="S950" i="4"/>
  <c r="S941" i="4"/>
  <c r="S930" i="4"/>
  <c r="S939" i="4"/>
  <c r="S538" i="4"/>
  <c r="S944" i="4"/>
  <c r="S955" i="4"/>
  <c r="S959" i="4"/>
  <c r="S961" i="4"/>
  <c r="S971" i="4"/>
  <c r="S981" i="4"/>
  <c r="S737" i="4"/>
  <c r="S805" i="4"/>
  <c r="S849" i="4"/>
  <c r="S856" i="4"/>
  <c r="S887" i="4"/>
  <c r="S893" i="4"/>
  <c r="S916" i="4"/>
  <c r="S925" i="4"/>
  <c r="S932" i="4"/>
  <c r="S948" i="4"/>
  <c r="S946" i="4"/>
  <c r="S921" i="4"/>
  <c r="S928" i="4"/>
  <c r="S967" i="4"/>
  <c r="S977" i="4"/>
  <c r="S987" i="4"/>
  <c r="S549" i="4"/>
  <c r="S749" i="4"/>
  <c r="S824" i="4"/>
  <c r="S876" i="4"/>
  <c r="S908" i="4"/>
  <c r="S923" i="4"/>
  <c r="S605" i="4"/>
  <c r="S817" i="4"/>
  <c r="S937" i="4"/>
  <c r="S953" i="4"/>
  <c r="S765" i="4"/>
  <c r="S885" i="4"/>
  <c r="S888" i="4"/>
  <c r="S894" i="4"/>
  <c r="S897" i="4"/>
  <c r="S900" i="4"/>
  <c r="S919" i="4"/>
  <c r="S926" i="4"/>
  <c r="S935" i="4"/>
  <c r="S942" i="4"/>
  <c r="S951" i="4"/>
  <c r="S966" i="4"/>
  <c r="S972" i="4"/>
  <c r="S978" i="4"/>
  <c r="S984" i="4"/>
  <c r="S986" i="4"/>
  <c r="S31" i="4"/>
  <c r="S63" i="4"/>
  <c r="S95" i="4"/>
  <c r="S127" i="4"/>
  <c r="S159" i="4"/>
  <c r="S180" i="4"/>
  <c r="S196" i="4"/>
  <c r="S42" i="4"/>
  <c r="S74" i="4"/>
  <c r="S106" i="4"/>
  <c r="S45" i="4"/>
  <c r="S77" i="4"/>
  <c r="S109" i="4"/>
  <c r="S141" i="4"/>
  <c r="S32" i="4"/>
  <c r="S64" i="4"/>
  <c r="S96" i="4"/>
  <c r="S128" i="4"/>
  <c r="S160" i="4"/>
  <c r="S38" i="4"/>
  <c r="S70" i="4"/>
  <c r="S102" i="4"/>
  <c r="S134" i="4"/>
  <c r="S83" i="4"/>
  <c r="S151" i="4"/>
  <c r="S98" i="4"/>
  <c r="S133" i="4"/>
  <c r="S120" i="4"/>
  <c r="S94" i="4"/>
  <c r="S81" i="4"/>
  <c r="S124" i="4"/>
  <c r="S182" i="4"/>
  <c r="S114" i="4"/>
  <c r="S183" i="4"/>
  <c r="S139" i="4"/>
  <c r="W1" i="3"/>
  <c r="J7" i="1"/>
  <c r="T1" i="3"/>
  <c r="D5" i="1"/>
  <c r="D10" i="1"/>
  <c r="J24" i="1"/>
  <c r="N24" i="1"/>
  <c r="N20" i="1"/>
  <c r="J20" i="1"/>
  <c r="P12" i="1"/>
</calcChain>
</file>

<file path=xl/sharedStrings.xml><?xml version="1.0" encoding="utf-8"?>
<sst xmlns="http://schemas.openxmlformats.org/spreadsheetml/2006/main" count="11955" uniqueCount="2059">
  <si>
    <t>Terms:</t>
  </si>
  <si>
    <t>Color</t>
  </si>
  <si>
    <t>Style Desc</t>
  </si>
  <si>
    <t>Carry Over</t>
  </si>
  <si>
    <t>Size</t>
  </si>
  <si>
    <t>Quantity</t>
  </si>
  <si>
    <t>Cost</t>
  </si>
  <si>
    <t>MAP</t>
  </si>
  <si>
    <t>MSRP</t>
  </si>
  <si>
    <t>UPC</t>
  </si>
  <si>
    <t>Stock</t>
  </si>
  <si>
    <t>Color Desc</t>
  </si>
  <si>
    <t>Width</t>
  </si>
  <si>
    <t>Total Quantity:</t>
  </si>
  <si>
    <t>Total Amount:</t>
  </si>
  <si>
    <t>Extended Cost</t>
  </si>
  <si>
    <t>Address:</t>
  </si>
  <si>
    <t>City, St, Zip:</t>
  </si>
  <si>
    <t>Phone:</t>
  </si>
  <si>
    <t>333 W. ESTABROOK BLVD</t>
  </si>
  <si>
    <t>GLENDALE, WI  53212</t>
  </si>
  <si>
    <t>PO#:</t>
  </si>
  <si>
    <t>Date:</t>
  </si>
  <si>
    <t>Ship Via:</t>
  </si>
  <si>
    <t>Buyer:</t>
  </si>
  <si>
    <t>Ship Date:</t>
  </si>
  <si>
    <t>Cancel Date:</t>
  </si>
  <si>
    <t>Comments:</t>
  </si>
  <si>
    <t>Price Level:</t>
  </si>
  <si>
    <t>Sales Rep:</t>
  </si>
  <si>
    <t>*INTERNET MAP PRICING IS MSRP LESS $0.05</t>
  </si>
  <si>
    <t>Created</t>
  </si>
  <si>
    <t>User</t>
  </si>
  <si>
    <t>Division</t>
  </si>
  <si>
    <t>Catalog Page</t>
  </si>
  <si>
    <t># of Lines</t>
  </si>
  <si>
    <t>SKU</t>
  </si>
  <si>
    <t>Helper1</t>
  </si>
  <si>
    <t>Helper2</t>
  </si>
  <si>
    <t>Helper3</t>
  </si>
  <si>
    <t>Filler</t>
  </si>
  <si>
    <t>1 – Regular wholesale</t>
  </si>
  <si>
    <t>2 – 8% discount</t>
  </si>
  <si>
    <t>5 – Closeout</t>
  </si>
  <si>
    <t>CA – Cash in advance</t>
  </si>
  <si>
    <t>CC – Credit card</t>
  </si>
  <si>
    <t>C1 – Credit card, one-time payment</t>
  </si>
  <si>
    <t>0D – Net 30</t>
  </si>
  <si>
    <t>0G – Net 90</t>
  </si>
  <si>
    <t>Totals:</t>
  </si>
  <si>
    <t>Version</t>
  </si>
  <si>
    <t>Terms based on customer</t>
  </si>
  <si>
    <t>Price Level based on customer</t>
  </si>
  <si>
    <t>Name:</t>
  </si>
  <si>
    <t>Customer</t>
  </si>
  <si>
    <t>Sold_To</t>
  </si>
  <si>
    <t>Ship_To</t>
  </si>
  <si>
    <t>Name</t>
  </si>
  <si>
    <t>* All costs are based on when the spreadsheet was created and may not be the cost at the time the order is entered.</t>
  </si>
  <si>
    <t>DropDown Key</t>
  </si>
  <si>
    <t>1.</t>
  </si>
  <si>
    <t>Everything can be done from the Orders tab.</t>
  </si>
  <si>
    <t>2.</t>
  </si>
  <si>
    <t>3.</t>
  </si>
  <si>
    <t>4.</t>
  </si>
  <si>
    <t>Start by entering in your billing and shipping information.</t>
  </si>
  <si>
    <t>- All green cells are required, yellow cells will be used to help build the order.</t>
  </si>
  <si>
    <t>- You must enter a Bill To, Ship Date &amp; Cancel Date.</t>
  </si>
  <si>
    <t>Bill To:</t>
  </si>
  <si>
    <t>Ship To:</t>
  </si>
  <si>
    <t>- When entering Bill To and Ship To the customer name will be added for you.</t>
  </si>
  <si>
    <t>- Click on the Hide Shipping and Show Shipping buttons to hide or show rows 5 to 17.</t>
  </si>
  <si>
    <t>- All other cells on the sheet are not required to create an order, but can be used by you to identify the order you are sending in.</t>
  </si>
  <si>
    <t>In column J fill in quantities for the SKUs you would like to order.</t>
  </si>
  <si>
    <t>5.</t>
  </si>
  <si>
    <t>- If you don't want to order a specific size, or entire SKU, just leave the quantity field blank.  You can't delete a style once added.</t>
  </si>
  <si>
    <t>When done email your spreadsheet to the address below.  You will get a confirmation when the email is processed.</t>
  </si>
  <si>
    <t>6.</t>
  </si>
  <si>
    <t>If you would like to leave a message for customer service just type it in the comments cell (B15).</t>
  </si>
  <si>
    <t>- After entering a Bill To a list of valid ship to numbers will display in the dropdown box.</t>
  </si>
  <si>
    <t>Leslie Osep</t>
  </si>
  <si>
    <t>414-908-1853</t>
  </si>
  <si>
    <t>* Comments will be sent to customer service.</t>
  </si>
  <si>
    <t>Please send questions or comments to:</t>
  </si>
  <si>
    <t>DropDown Key-Page</t>
  </si>
  <si>
    <t>Select Page</t>
  </si>
  <si>
    <t>- To select by style.</t>
  </si>
  <si>
    <t>- Enter a style number in cell E18 to filter the drop-down box.</t>
  </si>
  <si>
    <t>- Select a style from the drop-down box.</t>
  </si>
  <si>
    <t>- Click [Add Style] to add the style to the order.</t>
  </si>
  <si>
    <t>Select Style…...........:</t>
  </si>
  <si>
    <t xml:space="preserve">Enter style number to filter drop-down:  </t>
  </si>
  <si>
    <t>US</t>
  </si>
  <si>
    <t>1.0.1</t>
  </si>
  <si>
    <t>Version:</t>
  </si>
  <si>
    <t>Forsake Order Form Instructions</t>
  </si>
  <si>
    <t>Below are instructions on how this form can be used to send in your Forsake orders.</t>
  </si>
  <si>
    <t>forsakeorders@forsake.com</t>
  </si>
  <si>
    <t>losep@weycogroup.com</t>
  </si>
  <si>
    <t>FORSAKE</t>
  </si>
  <si>
    <t>14</t>
  </si>
  <si>
    <t>Forsake</t>
  </si>
  <si>
    <t>Next you need to select styles you would like to order.</t>
  </si>
  <si>
    <t>(email sent to forsakeorders@forsake.com will NOT BE READ BY A PERSON.  Please don't send messages in the email)</t>
  </si>
  <si>
    <t>Phone: 1-833-685-2599  Fax: 1-414-908-1604</t>
  </si>
  <si>
    <t>www.forsake.com</t>
  </si>
  <si>
    <t>You will get an order acknowledgement when the order is created in our system.</t>
  </si>
  <si>
    <t>3 – 4% discount</t>
  </si>
  <si>
    <t>0E – Net 45</t>
  </si>
  <si>
    <t>JEFFB</t>
  </si>
  <si>
    <t>FS SS23</t>
  </si>
  <si>
    <t>MFW18PM4</t>
  </si>
  <si>
    <t>201</t>
  </si>
  <si>
    <t xml:space="preserve">M  </t>
  </si>
  <si>
    <t>M Phil Mid Top</t>
  </si>
  <si>
    <t>Dark Brown</t>
  </si>
  <si>
    <t>7-18598-83058-8</t>
  </si>
  <si>
    <t xml:space="preserve">C/O       </t>
  </si>
  <si>
    <t>8</t>
  </si>
  <si>
    <t>Mfw18pm4-201-M  M Phil Mid Top</t>
  </si>
  <si>
    <t xml:space="preserve"> </t>
  </si>
  <si>
    <t>7-18598-83059-5</t>
  </si>
  <si>
    <t>7-18598-83060-1</t>
  </si>
  <si>
    <t>7-18598-83061-8</t>
  </si>
  <si>
    <t>7-18598-83062-5</t>
  </si>
  <si>
    <t>7-18598-83063-2</t>
  </si>
  <si>
    <t>7-18598-83064-9</t>
  </si>
  <si>
    <t>7-18598-83065-6</t>
  </si>
  <si>
    <t>7-18598-83066-3</t>
  </si>
  <si>
    <t>7-18598-83067-0</t>
  </si>
  <si>
    <t>7-18598-83068-7</t>
  </si>
  <si>
    <t>7-18598-83069-4</t>
  </si>
  <si>
    <t>MFW18PM5</t>
  </si>
  <si>
    <t>020</t>
  </si>
  <si>
    <t>Gray</t>
  </si>
  <si>
    <t>7-52505-95186-7</t>
  </si>
  <si>
    <t>Mfw18pm5-020-M  M Phil Mid Top</t>
  </si>
  <si>
    <t>7-52505-95187-4</t>
  </si>
  <si>
    <t>7-52505-95188-1</t>
  </si>
  <si>
    <t>7-52505-95189-8</t>
  </si>
  <si>
    <t>7-52505-95190-4</t>
  </si>
  <si>
    <t>7-52505-95191-1</t>
  </si>
  <si>
    <t>7-52505-95192-8</t>
  </si>
  <si>
    <t>7-52505-95193-5</t>
  </si>
  <si>
    <t>7-52505-95194-2</t>
  </si>
  <si>
    <t>7-52505-95195-9</t>
  </si>
  <si>
    <t>7-52505-95196-6</t>
  </si>
  <si>
    <t>7-52505-95197-3</t>
  </si>
  <si>
    <t xml:space="preserve">MFW19W1 </t>
  </si>
  <si>
    <t>988</t>
  </si>
  <si>
    <t>M Halden Mid</t>
  </si>
  <si>
    <t>Tan/Black</t>
  </si>
  <si>
    <t>7-18598-82980-3</t>
  </si>
  <si>
    <t>Mfw19w1-988-M  M Halden Mid</t>
  </si>
  <si>
    <t>7-18598-82981-0</t>
  </si>
  <si>
    <t>7-18598-82982-7</t>
  </si>
  <si>
    <t>7-18598-82983-4</t>
  </si>
  <si>
    <t>7-18598-82984-1</t>
  </si>
  <si>
    <t>7-18598-82985-8</t>
  </si>
  <si>
    <t>7-18598-82986-5</t>
  </si>
  <si>
    <t>7-18598-82987-2</t>
  </si>
  <si>
    <t>7-18598-82988-9</t>
  </si>
  <si>
    <t>7-18598-82989-6</t>
  </si>
  <si>
    <t>7-18598-82990-2</t>
  </si>
  <si>
    <t>7-18598-82991-9</t>
  </si>
  <si>
    <t xml:space="preserve">MFW19W4 </t>
  </si>
  <si>
    <t>219</t>
  </si>
  <si>
    <t>M Halden</t>
  </si>
  <si>
    <t>Mocha Mlti</t>
  </si>
  <si>
    <t>8-40221-90095-2</t>
  </si>
  <si>
    <t>Mfw19w4-219-M  M Halden</t>
  </si>
  <si>
    <t>8-40221-90096-9</t>
  </si>
  <si>
    <t>8-40221-90097-6</t>
  </si>
  <si>
    <t>8-40221-90098-3</t>
  </si>
  <si>
    <t>8-40221-90099-0</t>
  </si>
  <si>
    <t>8-40221-90100-3</t>
  </si>
  <si>
    <t>8-40221-90101-0</t>
  </si>
  <si>
    <t>8-40221-90102-7</t>
  </si>
  <si>
    <t>8-40221-90103-4</t>
  </si>
  <si>
    <t>8-40221-90104-1</t>
  </si>
  <si>
    <t>8-40221-90105-8</t>
  </si>
  <si>
    <t>8-40221-90106-5</t>
  </si>
  <si>
    <t>MFW20DH2</t>
  </si>
  <si>
    <t>216</t>
  </si>
  <si>
    <t>M Davos High</t>
  </si>
  <si>
    <t>Mocha</t>
  </si>
  <si>
    <t>7-52505-95228-4</t>
  </si>
  <si>
    <t>Mfw20dh2-216-M  M Davos High</t>
  </si>
  <si>
    <t>7-52505-95229-1</t>
  </si>
  <si>
    <t>7-52505-95230-7</t>
  </si>
  <si>
    <t>7-52505-95231-4</t>
  </si>
  <si>
    <t>7-52505-95232-1</t>
  </si>
  <si>
    <t>7-52505-95233-8</t>
  </si>
  <si>
    <t>7-52505-95234-5</t>
  </si>
  <si>
    <t>7-52505-95235-2</t>
  </si>
  <si>
    <t>7-52505-95236-9</t>
  </si>
  <si>
    <t>7-52505-95237-6</t>
  </si>
  <si>
    <t>7-52505-95238-3</t>
  </si>
  <si>
    <t>7-52505-95239-0</t>
  </si>
  <si>
    <t>MFW20DH3</t>
  </si>
  <si>
    <t>235</t>
  </si>
  <si>
    <t>Toffee</t>
  </si>
  <si>
    <t>7-52505-95242-0</t>
  </si>
  <si>
    <t>Mfw20dh3-235-M  M Davos High</t>
  </si>
  <si>
    <t>7-52505-95243-7</t>
  </si>
  <si>
    <t>7-52505-95244-4</t>
  </si>
  <si>
    <t>7-52505-95245-1</t>
  </si>
  <si>
    <t>7-52505-95246-8</t>
  </si>
  <si>
    <t>7-52505-95247-5</t>
  </si>
  <si>
    <t>7-52505-95248-2</t>
  </si>
  <si>
    <t>7-52505-95249-9</t>
  </si>
  <si>
    <t>7-52505-95250-5</t>
  </si>
  <si>
    <t>7-52505-95251-2</t>
  </si>
  <si>
    <t>7-52505-95252-9</t>
  </si>
  <si>
    <t>7-52505-95253-6</t>
  </si>
  <si>
    <t>MFW20DH4</t>
  </si>
  <si>
    <t>025</t>
  </si>
  <si>
    <t>Gunmetal</t>
  </si>
  <si>
    <t>8-40221-90081-5</t>
  </si>
  <si>
    <t>Mfw20dh4-025-M  M Davos High</t>
  </si>
  <si>
    <t>8-40221-90082-2</t>
  </si>
  <si>
    <t>8-40221-90083-9</t>
  </si>
  <si>
    <t>8-40221-90084-6</t>
  </si>
  <si>
    <t>8-40221-90085-3</t>
  </si>
  <si>
    <t>8-40221-90086-0</t>
  </si>
  <si>
    <t>8-40221-90087-7</t>
  </si>
  <si>
    <t>8-40221-90088-4</t>
  </si>
  <si>
    <t>8-40221-90089-1</t>
  </si>
  <si>
    <t>8-40221-90090-7</t>
  </si>
  <si>
    <t>8-40221-90091-4</t>
  </si>
  <si>
    <t>8-40221-90092-1</t>
  </si>
  <si>
    <t>MFW21DM1</t>
  </si>
  <si>
    <t>M Davos Mid Top</t>
  </si>
  <si>
    <t>8-40221-90387-8</t>
  </si>
  <si>
    <t>Mfw21dm1-235-M  M Davos Mid Top</t>
  </si>
  <si>
    <t>8-40221-90388-5</t>
  </si>
  <si>
    <t>8-40221-90389-2</t>
  </si>
  <si>
    <t>8-40221-90390-8</t>
  </si>
  <si>
    <t>8-40221-90391-5</t>
  </si>
  <si>
    <t>8-40221-90392-2</t>
  </si>
  <si>
    <t>8-40221-90393-9</t>
  </si>
  <si>
    <t>8-40221-90394-6</t>
  </si>
  <si>
    <t>8-40221-90395-3</t>
  </si>
  <si>
    <t>8-40221-90396-0</t>
  </si>
  <si>
    <t>8-40221-90397-7</t>
  </si>
  <si>
    <t>8-40221-90398-4</t>
  </si>
  <si>
    <t xml:space="preserve">MFW21D1 </t>
  </si>
  <si>
    <t>M Dispatch</t>
  </si>
  <si>
    <t>8-40221-90109-6</t>
  </si>
  <si>
    <t>Mfw21d1-235-M  M Dispatch</t>
  </si>
  <si>
    <t>8-40221-90110-2</t>
  </si>
  <si>
    <t>8-40221-90111-9</t>
  </si>
  <si>
    <t>8-40221-90112-6</t>
  </si>
  <si>
    <t>8-40221-90113-3</t>
  </si>
  <si>
    <t>8-40221-90114-0</t>
  </si>
  <si>
    <t>8-40221-90115-7</t>
  </si>
  <si>
    <t>8-40221-90116-4</t>
  </si>
  <si>
    <t>8-40221-90117-1</t>
  </si>
  <si>
    <t>8-40221-90118-8</t>
  </si>
  <si>
    <t>8-40221-90119-5</t>
  </si>
  <si>
    <t>8-40221-90120-1</t>
  </si>
  <si>
    <t xml:space="preserve">MFW21D3 </t>
  </si>
  <si>
    <t>410</t>
  </si>
  <si>
    <t>Navy</t>
  </si>
  <si>
    <t>8-40221-90137-9</t>
  </si>
  <si>
    <t>Mfw21d3-410-M  M Dispatch</t>
  </si>
  <si>
    <t>8-40221-90138-6</t>
  </si>
  <si>
    <t>8-40221-90139-3</t>
  </si>
  <si>
    <t>8-40221-90140-9</t>
  </si>
  <si>
    <t>8-40221-90141-6</t>
  </si>
  <si>
    <t>8-40221-90142-3</t>
  </si>
  <si>
    <t>8-40221-90143-0</t>
  </si>
  <si>
    <t>8-40221-90144-7</t>
  </si>
  <si>
    <t>8-40221-90145-4</t>
  </si>
  <si>
    <t>8-40221-90146-1</t>
  </si>
  <si>
    <t>8-40221-90147-8</t>
  </si>
  <si>
    <t>8-40221-90148-5</t>
  </si>
  <si>
    <t>MFW21MC1</t>
  </si>
  <si>
    <t>001</t>
  </si>
  <si>
    <t>M Mason Chukka</t>
  </si>
  <si>
    <t>Black</t>
  </si>
  <si>
    <t>8-40221-90193-5</t>
  </si>
  <si>
    <t>Mfw21mc1-001-M  M Mason Chukka</t>
  </si>
  <si>
    <t>8-40221-90194-2</t>
  </si>
  <si>
    <t>8-40221-90195-9</t>
  </si>
  <si>
    <t>8-40221-90196-6</t>
  </si>
  <si>
    <t>8-40221-90197-3</t>
  </si>
  <si>
    <t>8-40221-90198-0</t>
  </si>
  <si>
    <t>8-40221-90199-7</t>
  </si>
  <si>
    <t>8-40221-90200-0</t>
  </si>
  <si>
    <t>8-40221-90201-7</t>
  </si>
  <si>
    <t>8-40221-90202-4</t>
  </si>
  <si>
    <t>8-40221-90203-1</t>
  </si>
  <si>
    <t>8-40221-90204-8</t>
  </si>
  <si>
    <t>MFW21MC2</t>
  </si>
  <si>
    <t>8-40221-90207-9</t>
  </si>
  <si>
    <t>Mfw21mc2-201-M  M Mason Chukka</t>
  </si>
  <si>
    <t>8-40221-90208-6</t>
  </si>
  <si>
    <t>8-40221-90209-3</t>
  </si>
  <si>
    <t>8-40221-90210-9</t>
  </si>
  <si>
    <t>8-40221-90211-6</t>
  </si>
  <si>
    <t>8-40221-90212-3</t>
  </si>
  <si>
    <t>8-40221-90213-0</t>
  </si>
  <si>
    <t>8-40221-90214-7</t>
  </si>
  <si>
    <t>8-40221-90215-4</t>
  </si>
  <si>
    <t>8-40221-90216-1</t>
  </si>
  <si>
    <t>8-40221-90217-8</t>
  </si>
  <si>
    <t>8-40221-90218-5</t>
  </si>
  <si>
    <t>MFW21MM1</t>
  </si>
  <si>
    <t>M Mason Mid</t>
  </si>
  <si>
    <t>8-40221-90151-5</t>
  </si>
  <si>
    <t>Mfw21mm1-001-M  M Mason Mid</t>
  </si>
  <si>
    <t>8-40221-90152-2</t>
  </si>
  <si>
    <t>8-40221-90153-9</t>
  </si>
  <si>
    <t>8-40221-90154-6</t>
  </si>
  <si>
    <t>8-40221-90155-3</t>
  </si>
  <si>
    <t>8-40221-90156-0</t>
  </si>
  <si>
    <t>8-40221-90157-7</t>
  </si>
  <si>
    <t>8-40221-90158-4</t>
  </si>
  <si>
    <t>8-40221-90159-1</t>
  </si>
  <si>
    <t>8-40221-90160-7</t>
  </si>
  <si>
    <t>8-40221-90161-4</t>
  </si>
  <si>
    <t>8-40221-90162-1</t>
  </si>
  <si>
    <t>MSS18RL2</t>
  </si>
  <si>
    <t>302</t>
  </si>
  <si>
    <t>M Range Low</t>
  </si>
  <si>
    <t>Olive Mlti</t>
  </si>
  <si>
    <t>7-54697-65732-9</t>
  </si>
  <si>
    <t>Mss18rl2-302-M  M Range Low</t>
  </si>
  <si>
    <t>7-54697-65733-6</t>
  </si>
  <si>
    <t>7-54697-65734-3</t>
  </si>
  <si>
    <t>7-54697-65735-0</t>
  </si>
  <si>
    <t>7-54697-65736-7</t>
  </si>
  <si>
    <t>7-54697-65737-4</t>
  </si>
  <si>
    <t>7-54697-65738-1</t>
  </si>
  <si>
    <t>7-54697-65739-8</t>
  </si>
  <si>
    <t>7-54697-65740-4</t>
  </si>
  <si>
    <t>7-54697-65741-1</t>
  </si>
  <si>
    <t>7-54697-65742-8</t>
  </si>
  <si>
    <t>7-54697-65743-5</t>
  </si>
  <si>
    <t xml:space="preserve">MSS21B1 </t>
  </si>
  <si>
    <t>492</t>
  </si>
  <si>
    <t>M Banks Low Top</t>
  </si>
  <si>
    <t>Navy Multi</t>
  </si>
  <si>
    <t>8-40221-90000-6</t>
  </si>
  <si>
    <t>Mss21b1-492-M  M Banks Low Top</t>
  </si>
  <si>
    <t>8-40221-90001-3</t>
  </si>
  <si>
    <t>8-40221-90002-0</t>
  </si>
  <si>
    <t>8-40221-90003-7</t>
  </si>
  <si>
    <t>8-40221-90004-4</t>
  </si>
  <si>
    <t>8-40221-90005-1</t>
  </si>
  <si>
    <t>8-40221-90006-8</t>
  </si>
  <si>
    <t>8-40221-90007-5</t>
  </si>
  <si>
    <t>8-40221-90008-2</t>
  </si>
  <si>
    <t>8-40221-90009-9</t>
  </si>
  <si>
    <t>8-40221-90010-5</t>
  </si>
  <si>
    <t>8-40221-90011-2</t>
  </si>
  <si>
    <t xml:space="preserve">MSS21B3 </t>
  </si>
  <si>
    <t>978</t>
  </si>
  <si>
    <t>M Banks Low</t>
  </si>
  <si>
    <t>Blk/Green</t>
  </si>
  <si>
    <t>8-40221-90012-9</t>
  </si>
  <si>
    <t>Mss21b3-978-M  M Banks Low</t>
  </si>
  <si>
    <t>8-40221-90013-6</t>
  </si>
  <si>
    <t>8-40221-90014-3</t>
  </si>
  <si>
    <t>8-40221-90015-0</t>
  </si>
  <si>
    <t>8-40221-90016-7</t>
  </si>
  <si>
    <t>8-40221-90017-4</t>
  </si>
  <si>
    <t>8-40221-90018-1</t>
  </si>
  <si>
    <t>8-40221-90019-8</t>
  </si>
  <si>
    <t>8-40221-90020-4</t>
  </si>
  <si>
    <t>8-40221-90021-1</t>
  </si>
  <si>
    <t>8-40221-90022-8</t>
  </si>
  <si>
    <t>8-40221-90023-5</t>
  </si>
  <si>
    <t xml:space="preserve">M80001  </t>
  </si>
  <si>
    <t>M Dispatch Low Top</t>
  </si>
  <si>
    <t>0-21033-49473-4</t>
  </si>
  <si>
    <t xml:space="preserve">          </t>
  </si>
  <si>
    <t>M80001-020-M  M Dispatch Low Top</t>
  </si>
  <si>
    <t>0-21033-49474-1</t>
  </si>
  <si>
    <t>0-21033-49475-8</t>
  </si>
  <si>
    <t>0-21033-49476-5</t>
  </si>
  <si>
    <t>0-21033-49477-2</t>
  </si>
  <si>
    <t>0-21033-49478-9</t>
  </si>
  <si>
    <t>0-21033-49479-6</t>
  </si>
  <si>
    <t>0-21033-49480-2</t>
  </si>
  <si>
    <t>0-21033-49481-9</t>
  </si>
  <si>
    <t>0-21033-49482-6</t>
  </si>
  <si>
    <t>0-21033-49483-3</t>
  </si>
  <si>
    <t>0-21033-49484-0</t>
  </si>
  <si>
    <t>0-21033-48674-6</t>
  </si>
  <si>
    <t>M80001-025-M  M Dispatch Low Top</t>
  </si>
  <si>
    <t>0-21033-48675-3</t>
  </si>
  <si>
    <t>0-21033-48676-0</t>
  </si>
  <si>
    <t>0-21033-48677-7</t>
  </si>
  <si>
    <t>0-21033-48678-4</t>
  </si>
  <si>
    <t>0-21033-48679-1</t>
  </si>
  <si>
    <t>0-21033-48680-7</t>
  </si>
  <si>
    <t>0-21033-48681-4</t>
  </si>
  <si>
    <t>0-21033-48682-1</t>
  </si>
  <si>
    <t>0-21033-48683-8</t>
  </si>
  <si>
    <t>0-21033-48684-5</t>
  </si>
  <si>
    <t>0-21033-48685-2</t>
  </si>
  <si>
    <t>240</t>
  </si>
  <si>
    <t>Tan</t>
  </si>
  <si>
    <t>0-21033-48686-9</t>
  </si>
  <si>
    <t>M80001-240-M  M Dispatch Low Top</t>
  </si>
  <si>
    <t>0-21033-48687-6</t>
  </si>
  <si>
    <t>0-21033-48688-3</t>
  </si>
  <si>
    <t>0-21033-48689-0</t>
  </si>
  <si>
    <t>0-21033-48690-6</t>
  </si>
  <si>
    <t>0-21033-48691-3</t>
  </si>
  <si>
    <t>0-21033-48692-0</t>
  </si>
  <si>
    <t>0-21033-48693-7</t>
  </si>
  <si>
    <t>0-21033-48694-4</t>
  </si>
  <si>
    <t>0-21033-48695-1</t>
  </si>
  <si>
    <t>0-21033-48696-8</t>
  </si>
  <si>
    <t>0-21033-48697-5</t>
  </si>
  <si>
    <t>305</t>
  </si>
  <si>
    <t>Loden</t>
  </si>
  <si>
    <t>0-21033-48698-2</t>
  </si>
  <si>
    <t>M80001-305-M  M Dispatch Low Top</t>
  </si>
  <si>
    <t>0-21033-48699-9</t>
  </si>
  <si>
    <t>0-21033-48700-2</t>
  </si>
  <si>
    <t>0-21033-48701-9</t>
  </si>
  <si>
    <t>0-21033-48702-6</t>
  </si>
  <si>
    <t>0-21033-48703-3</t>
  </si>
  <si>
    <t>0-21033-48704-0</t>
  </si>
  <si>
    <t>0-21033-48705-7</t>
  </si>
  <si>
    <t>0-21033-48706-4</t>
  </si>
  <si>
    <t>0-21033-48707-1</t>
  </si>
  <si>
    <t>0-21033-48708-8</t>
  </si>
  <si>
    <t>0-21033-48709-5</t>
  </si>
  <si>
    <t xml:space="preserve">M80002  </t>
  </si>
  <si>
    <t>009</t>
  </si>
  <si>
    <t>M Cascade Trail Low</t>
  </si>
  <si>
    <t>Blk Multi</t>
  </si>
  <si>
    <t>0-21033-48710-1</t>
  </si>
  <si>
    <t>M80002-009-M  M Cascade Trail Low</t>
  </si>
  <si>
    <t>0-21033-48711-8</t>
  </si>
  <si>
    <t>0-21033-48712-5</t>
  </si>
  <si>
    <t>0-21033-48713-2</t>
  </si>
  <si>
    <t>0-21033-48714-9</t>
  </si>
  <si>
    <t>0-21033-48715-6</t>
  </si>
  <si>
    <t>0-21033-48716-3</t>
  </si>
  <si>
    <t>0-21033-48717-0</t>
  </si>
  <si>
    <t>0-21033-48718-7</t>
  </si>
  <si>
    <t>0-21033-48719-4</t>
  </si>
  <si>
    <t>0-21033-48720-0</t>
  </si>
  <si>
    <t>0-21033-48721-7</t>
  </si>
  <si>
    <t>419</t>
  </si>
  <si>
    <t>Navy/Gray</t>
  </si>
  <si>
    <t>0-21033-48746-0</t>
  </si>
  <si>
    <t>M80002-419-M  M Cascade Trail Low</t>
  </si>
  <si>
    <t>0-21033-48747-7</t>
  </si>
  <si>
    <t>0-21033-48748-4</t>
  </si>
  <si>
    <t>0-21033-48749-1</t>
  </si>
  <si>
    <t>0-21033-48750-7</t>
  </si>
  <si>
    <t>0-21033-48751-4</t>
  </si>
  <si>
    <t>0-21033-48752-1</t>
  </si>
  <si>
    <t>0-21033-48753-8</t>
  </si>
  <si>
    <t>0-21033-48754-5</t>
  </si>
  <si>
    <t>0-21033-48755-2</t>
  </si>
  <si>
    <t>0-21033-48756-9</t>
  </si>
  <si>
    <t>0-21033-48757-6</t>
  </si>
  <si>
    <t xml:space="preserve">M80007  </t>
  </si>
  <si>
    <t>M Cascade Trail Mid</t>
  </si>
  <si>
    <t>0-21033-48934-1</t>
  </si>
  <si>
    <t>M80007-001-M  M Cascade Trail Mid</t>
  </si>
  <si>
    <t>0-21033-48935-8</t>
  </si>
  <si>
    <t>0-21033-48936-5</t>
  </si>
  <si>
    <t>0-21033-48937-2</t>
  </si>
  <si>
    <t>0-21033-48938-9</t>
  </si>
  <si>
    <t>0-21033-48939-6</t>
  </si>
  <si>
    <t>0-21033-48940-2</t>
  </si>
  <si>
    <t>0-21033-48941-9</t>
  </si>
  <si>
    <t>0-21033-48942-6</t>
  </si>
  <si>
    <t>0-21033-48943-3</t>
  </si>
  <si>
    <t>0-21033-48944-0</t>
  </si>
  <si>
    <t>0-21033-48945-7</t>
  </si>
  <si>
    <t>052</t>
  </si>
  <si>
    <t>Misty Gray</t>
  </si>
  <si>
    <t>0-21033-48946-4</t>
  </si>
  <si>
    <t>M80007-052-M  M Cascade Trail Mid</t>
  </si>
  <si>
    <t>0-21033-48947-1</t>
  </si>
  <si>
    <t>0-21033-48948-8</t>
  </si>
  <si>
    <t>0-21033-48949-5</t>
  </si>
  <si>
    <t>0-21033-48950-1</t>
  </si>
  <si>
    <t>0-21033-48951-8</t>
  </si>
  <si>
    <t>0-21033-48952-5</t>
  </si>
  <si>
    <t>0-21033-48953-2</t>
  </si>
  <si>
    <t>0-21033-48954-9</t>
  </si>
  <si>
    <t>0-21033-48955-6</t>
  </si>
  <si>
    <t>0-21033-48956-3</t>
  </si>
  <si>
    <t>0-21033-48957-0</t>
  </si>
  <si>
    <t>349</t>
  </si>
  <si>
    <t>Lodenmulti</t>
  </si>
  <si>
    <t>0-21033-48970-9</t>
  </si>
  <si>
    <t>M80007-349-M  M Cascade Trail Mid</t>
  </si>
  <si>
    <t>0-21033-48971-6</t>
  </si>
  <si>
    <t>0-21033-48972-3</t>
  </si>
  <si>
    <t>0-21033-48973-0</t>
  </si>
  <si>
    <t>0-21033-48974-7</t>
  </si>
  <si>
    <t>0-21033-48975-4</t>
  </si>
  <si>
    <t>0-21033-48976-1</t>
  </si>
  <si>
    <t>0-21033-48977-8</t>
  </si>
  <si>
    <t>0-21033-48978-5</t>
  </si>
  <si>
    <t>0-21033-48979-2</t>
  </si>
  <si>
    <t>0-21033-48980-8</t>
  </si>
  <si>
    <t>0-21033-48981-5</t>
  </si>
  <si>
    <t xml:space="preserve">M80008  </t>
  </si>
  <si>
    <t>M Banks Mid</t>
  </si>
  <si>
    <t>0-21033-48982-2</t>
  </si>
  <si>
    <t>M80008-001-M  M Banks Mid</t>
  </si>
  <si>
    <t>0-21033-48983-9</t>
  </si>
  <si>
    <t>0-21033-48984-6</t>
  </si>
  <si>
    <t>0-21033-48985-3</t>
  </si>
  <si>
    <t>0-21033-48986-0</t>
  </si>
  <si>
    <t>0-21033-48987-7</t>
  </si>
  <si>
    <t>0-21033-48988-4</t>
  </si>
  <si>
    <t>0-21033-48989-1</t>
  </si>
  <si>
    <t>0-21033-48990-7</t>
  </si>
  <si>
    <t>0-21033-48991-4</t>
  </si>
  <si>
    <t>0-21033-48992-1</t>
  </si>
  <si>
    <t>0-21033-48993-8</t>
  </si>
  <si>
    <t>0-21033-49006-4</t>
  </si>
  <si>
    <t>M80008-349-M  M Banks Mid</t>
  </si>
  <si>
    <t>0-21033-49007-1</t>
  </si>
  <si>
    <t>0-21033-49008-8</t>
  </si>
  <si>
    <t>0-21033-49009-5</t>
  </si>
  <si>
    <t>0-21033-49010-1</t>
  </si>
  <si>
    <t>0-21033-49011-8</t>
  </si>
  <si>
    <t>0-21033-49012-5</t>
  </si>
  <si>
    <t>0-21033-49013-2</t>
  </si>
  <si>
    <t>0-21033-49014-9</t>
  </si>
  <si>
    <t>0-21033-49015-6</t>
  </si>
  <si>
    <t>0-21033-49016-3</t>
  </si>
  <si>
    <t>0-21033-49017-0</t>
  </si>
  <si>
    <t>0-21033-49449-9</t>
  </si>
  <si>
    <t>M80008-492-M  M Banks Mid</t>
  </si>
  <si>
    <t>0-21033-49450-5</t>
  </si>
  <si>
    <t>0-21033-49451-2</t>
  </si>
  <si>
    <t>0-21033-49452-9</t>
  </si>
  <si>
    <t>0-21033-49453-6</t>
  </si>
  <si>
    <t>0-21033-49454-3</t>
  </si>
  <si>
    <t>0-21033-49455-0</t>
  </si>
  <si>
    <t>0-21033-49456-7</t>
  </si>
  <si>
    <t>0-21033-49457-4</t>
  </si>
  <si>
    <t>0-21033-49458-1</t>
  </si>
  <si>
    <t>0-21033-49459-8</t>
  </si>
  <si>
    <t>0-21033-49460-4</t>
  </si>
  <si>
    <t xml:space="preserve">M80010  </t>
  </si>
  <si>
    <t>0-21033-49042-2</t>
  </si>
  <si>
    <t>M80010-020-M  M Mason Mid</t>
  </si>
  <si>
    <t>0-21033-49043-9</t>
  </si>
  <si>
    <t>0-21033-49044-6</t>
  </si>
  <si>
    <t>0-21033-49045-3</t>
  </si>
  <si>
    <t>0-21033-49046-0</t>
  </si>
  <si>
    <t>0-21033-49047-7</t>
  </si>
  <si>
    <t>0-21033-49048-4</t>
  </si>
  <si>
    <t>0-21033-49049-1</t>
  </si>
  <si>
    <t>0-21033-49050-7</t>
  </si>
  <si>
    <t>0-21033-49051-4</t>
  </si>
  <si>
    <t>0-21033-49052-1</t>
  </si>
  <si>
    <t>0-21033-49053-8</t>
  </si>
  <si>
    <t>0-21033-49054-5</t>
  </si>
  <si>
    <t>M80010-240-M  M Mason Mid</t>
  </si>
  <si>
    <t>0-21033-49055-2</t>
  </si>
  <si>
    <t>0-21033-49056-9</t>
  </si>
  <si>
    <t>0-21033-49057-6</t>
  </si>
  <si>
    <t>0-21033-49058-3</t>
  </si>
  <si>
    <t>0-21033-49059-0</t>
  </si>
  <si>
    <t>0-21033-49060-6</t>
  </si>
  <si>
    <t>0-21033-49061-3</t>
  </si>
  <si>
    <t>0-21033-49062-0</t>
  </si>
  <si>
    <t>0-21033-49063-7</t>
  </si>
  <si>
    <t>0-21033-49064-4</t>
  </si>
  <si>
    <t>0-21033-49065-1</t>
  </si>
  <si>
    <t>303</t>
  </si>
  <si>
    <t>Olive</t>
  </si>
  <si>
    <t>0-21033-49066-8</t>
  </si>
  <si>
    <t>M80010-303-M  M Mason Mid</t>
  </si>
  <si>
    <t>0-21033-49067-5</t>
  </si>
  <si>
    <t>0-21033-49068-2</t>
  </si>
  <si>
    <t>0-21033-49069-9</t>
  </si>
  <si>
    <t>0-21033-49070-5</t>
  </si>
  <si>
    <t>0-21033-49071-2</t>
  </si>
  <si>
    <t>0-21033-49072-9</t>
  </si>
  <si>
    <t>0-21033-49073-6</t>
  </si>
  <si>
    <t>0-21033-49074-3</t>
  </si>
  <si>
    <t>0-21033-49075-0</t>
  </si>
  <si>
    <t>0-21033-49076-7</t>
  </si>
  <si>
    <t>0-21033-49077-4</t>
  </si>
  <si>
    <t xml:space="preserve">M80012  </t>
  </si>
  <si>
    <t>0-21033-49126-9</t>
  </si>
  <si>
    <t>M80012-305-M  M Halden</t>
  </si>
  <si>
    <t>0-21033-49127-6</t>
  </si>
  <si>
    <t>0-21033-49128-3</t>
  </si>
  <si>
    <t>0-21033-49129-0</t>
  </si>
  <si>
    <t>0-21033-49130-6</t>
  </si>
  <si>
    <t>0-21033-49131-3</t>
  </si>
  <si>
    <t>0-21033-49132-0</t>
  </si>
  <si>
    <t>0-21033-49133-7</t>
  </si>
  <si>
    <t>0-21033-49134-4</t>
  </si>
  <si>
    <t>0-21033-49135-1</t>
  </si>
  <si>
    <t>0-21033-49136-8</t>
  </si>
  <si>
    <t>0-21033-49137-5</t>
  </si>
  <si>
    <t xml:space="preserve">M80013  </t>
  </si>
  <si>
    <t>0-21033-49162-7</t>
  </si>
  <si>
    <t>M80013-349-M  M Dispatch</t>
  </si>
  <si>
    <t>0-21033-49163-4</t>
  </si>
  <si>
    <t>0-21033-49164-1</t>
  </si>
  <si>
    <t>0-21033-49165-8</t>
  </si>
  <si>
    <t>0-21033-49166-5</t>
  </si>
  <si>
    <t>0-21033-49167-2</t>
  </si>
  <si>
    <t>0-21033-49168-9</t>
  </si>
  <si>
    <t>0-21033-49169-6</t>
  </si>
  <si>
    <t>0-21033-49170-2</t>
  </si>
  <si>
    <t>0-21033-49171-9</t>
  </si>
  <si>
    <t>0-21033-49172-6</t>
  </si>
  <si>
    <t>0-21033-49173-3</t>
  </si>
  <si>
    <t xml:space="preserve">M80015  </t>
  </si>
  <si>
    <t>M Davos Mid</t>
  </si>
  <si>
    <t>0-21033-49186-3</t>
  </si>
  <si>
    <t>M80015-001-M  M Davos Mid</t>
  </si>
  <si>
    <t>0-21033-49187-0</t>
  </si>
  <si>
    <t>0-21033-49188-7</t>
  </si>
  <si>
    <t>0-21033-49189-4</t>
  </si>
  <si>
    <t>0-21033-49190-0</t>
  </si>
  <si>
    <t>0-21033-49191-7</t>
  </si>
  <si>
    <t>0-21033-49192-4</t>
  </si>
  <si>
    <t>0-21033-49193-1</t>
  </si>
  <si>
    <t>0-21033-49194-8</t>
  </si>
  <si>
    <t>0-21033-49195-5</t>
  </si>
  <si>
    <t>0-21033-49196-2</t>
  </si>
  <si>
    <t>0-21033-49197-9</t>
  </si>
  <si>
    <t>0-21033-49509-0</t>
  </si>
  <si>
    <t>M80015-305-M  M Davos Mid</t>
  </si>
  <si>
    <t>0-21033-49510-6</t>
  </si>
  <si>
    <t>0-21033-49511-3</t>
  </si>
  <si>
    <t>0-21033-49512-0</t>
  </si>
  <si>
    <t>0-21033-49513-7</t>
  </si>
  <si>
    <t>0-21033-49514-4</t>
  </si>
  <si>
    <t>0-21033-49515-1</t>
  </si>
  <si>
    <t>0-21033-49516-8</t>
  </si>
  <si>
    <t>0-21033-49517-5</t>
  </si>
  <si>
    <t>0-21033-49518-2</t>
  </si>
  <si>
    <t>0-21033-49519-9</t>
  </si>
  <si>
    <t>0-21033-49520-5</t>
  </si>
  <si>
    <t xml:space="preserve">M80016  </t>
  </si>
  <si>
    <t>0-21033-49198-6</t>
  </si>
  <si>
    <t>M80016-025-M  M Range Low</t>
  </si>
  <si>
    <t>0-21033-49199-3</t>
  </si>
  <si>
    <t>0-21033-49200-6</t>
  </si>
  <si>
    <t>0-21033-49201-3</t>
  </si>
  <si>
    <t>0-21033-49202-0</t>
  </si>
  <si>
    <t>0-21033-49203-7</t>
  </si>
  <si>
    <t>0-21033-49204-4</t>
  </si>
  <si>
    <t>0-21033-49205-1</t>
  </si>
  <si>
    <t>0-21033-49206-8</t>
  </si>
  <si>
    <t>0-21033-49207-5</t>
  </si>
  <si>
    <t>0-21033-49208-2</t>
  </si>
  <si>
    <t>0-21033-49209-9</t>
  </si>
  <si>
    <t>261</t>
  </si>
  <si>
    <t>Taupe Mult</t>
  </si>
  <si>
    <t>0-21033-49521-2</t>
  </si>
  <si>
    <t>M80016-261-M  M Range Low</t>
  </si>
  <si>
    <t>0-21033-49522-9</t>
  </si>
  <si>
    <t>0-21033-49523-6</t>
  </si>
  <si>
    <t>0-21033-49524-3</t>
  </si>
  <si>
    <t>0-21033-49525-0</t>
  </si>
  <si>
    <t>0-21033-49526-7</t>
  </si>
  <si>
    <t>0-21033-49527-4</t>
  </si>
  <si>
    <t>0-21033-49528-1</t>
  </si>
  <si>
    <t>0-21033-49529-8</t>
  </si>
  <si>
    <t>0-21033-49530-4</t>
  </si>
  <si>
    <t>0-21033-49531-1</t>
  </si>
  <si>
    <t>0-21033-49532-8</t>
  </si>
  <si>
    <t xml:space="preserve">M80032  </t>
  </si>
  <si>
    <t>M Cascade Peak Low W</t>
  </si>
  <si>
    <t>0-21033-49533-5</t>
  </si>
  <si>
    <t>M80032-025-M  M Cascade Peak Low W</t>
  </si>
  <si>
    <t>0-21033-49534-2</t>
  </si>
  <si>
    <t>0-21033-49535-9</t>
  </si>
  <si>
    <t>0-21033-49536-6</t>
  </si>
  <si>
    <t>0-21033-49537-3</t>
  </si>
  <si>
    <t>0-21033-49538-0</t>
  </si>
  <si>
    <t>0-21033-49539-7</t>
  </si>
  <si>
    <t>0-21033-49540-3</t>
  </si>
  <si>
    <t>0-21033-49541-0</t>
  </si>
  <si>
    <t>0-21033-49542-7</t>
  </si>
  <si>
    <t>0-21033-49543-4</t>
  </si>
  <si>
    <t>0-21033-49544-1</t>
  </si>
  <si>
    <t>233</t>
  </si>
  <si>
    <t>Cocoa</t>
  </si>
  <si>
    <t>0-21033-49545-8</t>
  </si>
  <si>
    <t>M80032-233-M  M Cascade Peak Low W</t>
  </si>
  <si>
    <t>0-21033-49546-5</t>
  </si>
  <si>
    <t>0-21033-49547-2</t>
  </si>
  <si>
    <t>0-21033-49548-9</t>
  </si>
  <si>
    <t>0-21033-49549-6</t>
  </si>
  <si>
    <t>0-21033-49550-2</t>
  </si>
  <si>
    <t>0-21033-49551-9</t>
  </si>
  <si>
    <t>0-21033-49552-6</t>
  </si>
  <si>
    <t>0-21033-49553-3</t>
  </si>
  <si>
    <t>0-21033-49554-0</t>
  </si>
  <si>
    <t>0-21033-49555-7</t>
  </si>
  <si>
    <t>0-21033-49556-4</t>
  </si>
  <si>
    <t>0-21033-49557-1</t>
  </si>
  <si>
    <t>M80032-410-M  M Cascade Peak Low W</t>
  </si>
  <si>
    <t>0-21033-49558-8</t>
  </si>
  <si>
    <t>0-21033-49559-5</t>
  </si>
  <si>
    <t>0-21033-49560-1</t>
  </si>
  <si>
    <t>0-21033-49561-8</t>
  </si>
  <si>
    <t>0-21033-49562-5</t>
  </si>
  <si>
    <t>0-21033-49563-2</t>
  </si>
  <si>
    <t>0-21033-49564-9</t>
  </si>
  <si>
    <t>0-21033-49565-6</t>
  </si>
  <si>
    <t>0-21033-49566-3</t>
  </si>
  <si>
    <t>0-21033-49567-0</t>
  </si>
  <si>
    <t>0-21033-49568-7</t>
  </si>
  <si>
    <t xml:space="preserve">M80037  </t>
  </si>
  <si>
    <t>M Wild Sky Mid</t>
  </si>
  <si>
    <t>0-21033-49963-0</t>
  </si>
  <si>
    <t>M80037-001-M  M Wild Sky Mid</t>
  </si>
  <si>
    <t>0-21033-49964-7</t>
  </si>
  <si>
    <t>0-21033-49965-4</t>
  </si>
  <si>
    <t>0-21033-49966-1</t>
  </si>
  <si>
    <t>0-21033-49967-8</t>
  </si>
  <si>
    <t>0-21033-49968-5</t>
  </si>
  <si>
    <t>0-21033-49969-2</t>
  </si>
  <si>
    <t>0-21033-49970-8</t>
  </si>
  <si>
    <t>0-21033-49971-5</t>
  </si>
  <si>
    <t>0-21033-49972-2</t>
  </si>
  <si>
    <t>0-21033-49973-9</t>
  </si>
  <si>
    <t>0-21033-49974-6</t>
  </si>
  <si>
    <t>0-21033-49975-3</t>
  </si>
  <si>
    <t>0-21033-49976-0</t>
  </si>
  <si>
    <t>072</t>
  </si>
  <si>
    <t>Dkgry/Gold</t>
  </si>
  <si>
    <t>0-21033-49977-7</t>
  </si>
  <si>
    <t>M80037-072-M  M Wild Sky Mid</t>
  </si>
  <si>
    <t>0-21033-49978-4</t>
  </si>
  <si>
    <t>0-21033-49979-1</t>
  </si>
  <si>
    <t>0-21033-49980-7</t>
  </si>
  <si>
    <t>0-21033-49981-4</t>
  </si>
  <si>
    <t>0-21033-49982-1</t>
  </si>
  <si>
    <t>0-21033-49983-8</t>
  </si>
  <si>
    <t>0-21033-49984-5</t>
  </si>
  <si>
    <t>0-21033-49985-2</t>
  </si>
  <si>
    <t>0-21033-49986-9</t>
  </si>
  <si>
    <t>0-21033-49987-6</t>
  </si>
  <si>
    <t>0-21033-49988-3</t>
  </si>
  <si>
    <t>0-21033-49989-0</t>
  </si>
  <si>
    <t>0-21033-49990-6</t>
  </si>
  <si>
    <t>249</t>
  </si>
  <si>
    <t>Brn Multi</t>
  </si>
  <si>
    <t>0-21033-49991-3</t>
  </si>
  <si>
    <t>M80037-249-M  M Wild Sky Mid</t>
  </si>
  <si>
    <t>0-21033-49992-0</t>
  </si>
  <si>
    <t>0-21033-49993-7</t>
  </si>
  <si>
    <t>0-21033-49994-4</t>
  </si>
  <si>
    <t>0-21033-49995-1</t>
  </si>
  <si>
    <t>0-21033-49996-8</t>
  </si>
  <si>
    <t>0-21033-49997-5</t>
  </si>
  <si>
    <t>0-21033-49998-2</t>
  </si>
  <si>
    <t>0-21033-49999-9</t>
  </si>
  <si>
    <t>0-21033-50000-8</t>
  </si>
  <si>
    <t>0-21033-50001-5</t>
  </si>
  <si>
    <t>0-21033-50002-2</t>
  </si>
  <si>
    <t>0-21033-50003-9</t>
  </si>
  <si>
    <t>0-21033-50004-6</t>
  </si>
  <si>
    <t xml:space="preserve">U80035  </t>
  </si>
  <si>
    <t>Rogue</t>
  </si>
  <si>
    <t>0-21033-49915-9</t>
  </si>
  <si>
    <t>U80035-001-M  Rogue</t>
  </si>
  <si>
    <t>0-21033-49916-6</t>
  </si>
  <si>
    <t>0-21033-49917-3</t>
  </si>
  <si>
    <t>0-21033-49918-0</t>
  </si>
  <si>
    <t>0-21033-49919-7</t>
  </si>
  <si>
    <t>0-21033-49920-3</t>
  </si>
  <si>
    <t>0-21033-49921-0</t>
  </si>
  <si>
    <t>0-21033-49922-7</t>
  </si>
  <si>
    <t>0-21033-49923-4</t>
  </si>
  <si>
    <t>0-21033-49924-1</t>
  </si>
  <si>
    <t>0-21033-49927-2</t>
  </si>
  <si>
    <t>U80035-009-M  Rogue</t>
  </si>
  <si>
    <t>0-21033-49928-9</t>
  </si>
  <si>
    <t>0-21033-49929-6</t>
  </si>
  <si>
    <t>0-21033-49930-2</t>
  </si>
  <si>
    <t>0-21033-49931-9</t>
  </si>
  <si>
    <t>0-21033-49932-6</t>
  </si>
  <si>
    <t>0-21033-49933-3</t>
  </si>
  <si>
    <t>0-21033-49934-0</t>
  </si>
  <si>
    <t>0-21033-49935-7</t>
  </si>
  <si>
    <t>0-21033-49936-4</t>
  </si>
  <si>
    <t>0-21033-49939-5</t>
  </si>
  <si>
    <t>U80035-305-M  Rogue</t>
  </si>
  <si>
    <t>0-21033-49940-1</t>
  </si>
  <si>
    <t>0-21033-49941-8</t>
  </si>
  <si>
    <t>0-21033-49942-5</t>
  </si>
  <si>
    <t>0-21033-49943-2</t>
  </si>
  <si>
    <t>0-21033-49944-9</t>
  </si>
  <si>
    <t>0-21033-49945-6</t>
  </si>
  <si>
    <t>0-21033-49946-3</t>
  </si>
  <si>
    <t>0-21033-49947-0</t>
  </si>
  <si>
    <t>0-21033-49948-7</t>
  </si>
  <si>
    <t>540</t>
  </si>
  <si>
    <t>Prpl Multi</t>
  </si>
  <si>
    <t>0-21033-49951-7</t>
  </si>
  <si>
    <t>U80035-540-M  Rogue</t>
  </si>
  <si>
    <t>0-21033-49952-4</t>
  </si>
  <si>
    <t>0-21033-49953-1</t>
  </si>
  <si>
    <t>0-21033-49954-8</t>
  </si>
  <si>
    <t>0-21033-49955-5</t>
  </si>
  <si>
    <t>0-21033-49956-2</t>
  </si>
  <si>
    <t>0-21033-49957-9</t>
  </si>
  <si>
    <t>0-21033-49958-6</t>
  </si>
  <si>
    <t>0-21033-49959-3</t>
  </si>
  <si>
    <t>0-21033-49960-9</t>
  </si>
  <si>
    <t xml:space="preserve">WFW16P1 </t>
  </si>
  <si>
    <t>W Patch Mid</t>
  </si>
  <si>
    <t>7-18598-83080-9</t>
  </si>
  <si>
    <t>Wfw16p1-988-M  W Patch Mid</t>
  </si>
  <si>
    <t>7-18598-83081-6</t>
  </si>
  <si>
    <t>0-46655-24902-9</t>
  </si>
  <si>
    <t>0-46655-24903-6</t>
  </si>
  <si>
    <t>0-46655-24904-3</t>
  </si>
  <si>
    <t>0-46655-24905-0</t>
  </si>
  <si>
    <t>0-46655-24906-7</t>
  </si>
  <si>
    <t>0-46655-24907-4</t>
  </si>
  <si>
    <t>0-46655-24908-1</t>
  </si>
  <si>
    <t>0-46655-24909-8</t>
  </si>
  <si>
    <t>0-46655-24910-4</t>
  </si>
  <si>
    <t>0-46655-24911-1</t>
  </si>
  <si>
    <t>0-46655-24912-8</t>
  </si>
  <si>
    <t>WFW16P12</t>
  </si>
  <si>
    <t>8-40221-90399-1</t>
  </si>
  <si>
    <t>Wfw16p12-303-M  W Patch Mid</t>
  </si>
  <si>
    <t>8-40221-90400-4</t>
  </si>
  <si>
    <t>8-40221-90401-1</t>
  </si>
  <si>
    <t>8-40221-90402-8</t>
  </si>
  <si>
    <t>8-40221-90403-5</t>
  </si>
  <si>
    <t>8-40221-90404-2</t>
  </si>
  <si>
    <t>8-40221-90405-9</t>
  </si>
  <si>
    <t>8-40221-90406-6</t>
  </si>
  <si>
    <t>8-40221-90407-3</t>
  </si>
  <si>
    <t>8-40221-90408-0</t>
  </si>
  <si>
    <t>8-40221-90409-7</t>
  </si>
  <si>
    <t>8-40221-90410-3</t>
  </si>
  <si>
    <t>8-40221-90411-0</t>
  </si>
  <si>
    <t xml:space="preserve">WFW16P7 </t>
  </si>
  <si>
    <t>989</t>
  </si>
  <si>
    <t>Brwn/Navy</t>
  </si>
  <si>
    <t>7-18598-83084-7</t>
  </si>
  <si>
    <t>Wfw16p7-989-M  W Patch Mid</t>
  </si>
  <si>
    <t>7-18598-83085-4</t>
  </si>
  <si>
    <t>0-23821-98266-9</t>
  </si>
  <si>
    <t>0-23821-98267-6</t>
  </si>
  <si>
    <t>0-23821-98268-3</t>
  </si>
  <si>
    <t>0-23821-98269-0</t>
  </si>
  <si>
    <t>0-23821-98270-6</t>
  </si>
  <si>
    <t>0-23821-98271-3</t>
  </si>
  <si>
    <t>0-23821-98272-0</t>
  </si>
  <si>
    <t>0-23821-98273-7</t>
  </si>
  <si>
    <t>0-23821-98274-4</t>
  </si>
  <si>
    <t>0-23821-98275-1</t>
  </si>
  <si>
    <t>0-23821-98276-8</t>
  </si>
  <si>
    <t>WFW19LM1</t>
  </si>
  <si>
    <t>W Lucie Mid</t>
  </si>
  <si>
    <t>7-18598-83193-6</t>
  </si>
  <si>
    <t>Wfw19lm1-303-M  W Lucie Mid</t>
  </si>
  <si>
    <t>7-18598-83194-3</t>
  </si>
  <si>
    <t>7-18598-83195-0</t>
  </si>
  <si>
    <t>7-18598-83196-7</t>
  </si>
  <si>
    <t>7-18598-83197-4</t>
  </si>
  <si>
    <t>7-18598-83198-1</t>
  </si>
  <si>
    <t>7-18598-83199-8</t>
  </si>
  <si>
    <t>7-18598-83200-1</t>
  </si>
  <si>
    <t>7-18598-83201-8</t>
  </si>
  <si>
    <t>7-18598-83202-5</t>
  </si>
  <si>
    <t>7-18598-83203-2</t>
  </si>
  <si>
    <t>7-18598-83204-9</t>
  </si>
  <si>
    <t>7-18598-83205-6</t>
  </si>
  <si>
    <t>WFW19LM9</t>
  </si>
  <si>
    <t>8-40221-90362-5</t>
  </si>
  <si>
    <t>Wfw19lm9-009-M  W Lucie Mid</t>
  </si>
  <si>
    <t>8-40221-90363-2</t>
  </si>
  <si>
    <t>8-40221-90364-9</t>
  </si>
  <si>
    <t>8-40221-90365-6</t>
  </si>
  <si>
    <t>8-40221-90366-3</t>
  </si>
  <si>
    <t>8-40221-90367-0</t>
  </si>
  <si>
    <t>8-40221-90368-7</t>
  </si>
  <si>
    <t>8-40221-90369-4</t>
  </si>
  <si>
    <t>8-40221-90370-0</t>
  </si>
  <si>
    <t>8-40221-90371-7</t>
  </si>
  <si>
    <t>8-40221-90372-4</t>
  </si>
  <si>
    <t>8-40221-90373-1</t>
  </si>
  <si>
    <t>8-40221-90374-8</t>
  </si>
  <si>
    <t xml:space="preserve">WFW20T1 </t>
  </si>
  <si>
    <t>W Thatcher Mid</t>
  </si>
  <si>
    <t>7-52505-95533-9</t>
  </si>
  <si>
    <t>Wfw20t1-001-M  W Thatcher Mid</t>
  </si>
  <si>
    <t>7-52505-95534-6</t>
  </si>
  <si>
    <t>7-52505-95535-3</t>
  </si>
  <si>
    <t>7-52505-95536-0</t>
  </si>
  <si>
    <t>7-52505-95537-7</t>
  </si>
  <si>
    <t>7-52505-95538-4</t>
  </si>
  <si>
    <t>7-52505-95539-1</t>
  </si>
  <si>
    <t>7-52505-95540-7</t>
  </si>
  <si>
    <t>7-52505-95541-4</t>
  </si>
  <si>
    <t>7-52505-95542-1</t>
  </si>
  <si>
    <t>7-52505-95543-8</t>
  </si>
  <si>
    <t xml:space="preserve">WFW20T2 </t>
  </si>
  <si>
    <t>7-52505-95546-9</t>
  </si>
  <si>
    <t>Wfw20t2-235-M  W Thatcher Mid</t>
  </si>
  <si>
    <t>7-52505-95547-6</t>
  </si>
  <si>
    <t>7-52505-95548-3</t>
  </si>
  <si>
    <t>7-52505-95549-0</t>
  </si>
  <si>
    <t>7-52505-95550-6</t>
  </si>
  <si>
    <t>7-52505-95551-3</t>
  </si>
  <si>
    <t>7-52505-95552-0</t>
  </si>
  <si>
    <t>7-52505-95553-7</t>
  </si>
  <si>
    <t>7-52505-95554-4</t>
  </si>
  <si>
    <t>7-52505-95555-1</t>
  </si>
  <si>
    <t>7-52505-95556-8</t>
  </si>
  <si>
    <t>WFW21LC1</t>
  </si>
  <si>
    <t>W Lucie Chelsea</t>
  </si>
  <si>
    <t>8-40221-90284-0</t>
  </si>
  <si>
    <t>Wfw21lc1-001-M  W Lucie Chelsea</t>
  </si>
  <si>
    <t>8-40221-90285-7</t>
  </si>
  <si>
    <t>8-40221-90286-4</t>
  </si>
  <si>
    <t>8-40221-90287-1</t>
  </si>
  <si>
    <t>8-40221-90288-8</t>
  </si>
  <si>
    <t>8-40221-90289-5</t>
  </si>
  <si>
    <t>8-40221-90290-1</t>
  </si>
  <si>
    <t>8-40221-90291-8</t>
  </si>
  <si>
    <t>8-40221-90292-5</t>
  </si>
  <si>
    <t>8-40221-90293-2</t>
  </si>
  <si>
    <t>8-40221-90294-9</t>
  </si>
  <si>
    <t>8-40221-90295-6</t>
  </si>
  <si>
    <t>8-40221-90296-3</t>
  </si>
  <si>
    <t>WFW21LC2</t>
  </si>
  <si>
    <t>8-40221-90297-0</t>
  </si>
  <si>
    <t>Wfw21lc2-240-M  W Lucie Chelsea</t>
  </si>
  <si>
    <t>8-40221-90298-7</t>
  </si>
  <si>
    <t>8-40221-90299-4</t>
  </si>
  <si>
    <t>8-40221-90300-7</t>
  </si>
  <si>
    <t>8-40221-90301-4</t>
  </si>
  <si>
    <t>8-40221-90302-1</t>
  </si>
  <si>
    <t>8-40221-90303-8</t>
  </si>
  <si>
    <t>8-40221-90304-5</t>
  </si>
  <si>
    <t>8-40221-90305-2</t>
  </si>
  <si>
    <t>8-40221-90306-9</t>
  </si>
  <si>
    <t>8-40221-90307-6</t>
  </si>
  <si>
    <t>8-40221-90308-3</t>
  </si>
  <si>
    <t>8-40221-90309-0</t>
  </si>
  <si>
    <t>WSS21TW1</t>
  </si>
  <si>
    <t>W Thatcher Low Wp</t>
  </si>
  <si>
    <t>8-40221-90035-8</t>
  </si>
  <si>
    <t>Wss21tw1-988-M  W Thatcher Low Wp</t>
  </si>
  <si>
    <t>8-40221-90036-5</t>
  </si>
  <si>
    <t>8-40221-90037-2</t>
  </si>
  <si>
    <t>8-40221-90038-9</t>
  </si>
  <si>
    <t>8-40221-90039-6</t>
  </si>
  <si>
    <t>8-40221-90040-2</t>
  </si>
  <si>
    <t>8-40221-90041-9</t>
  </si>
  <si>
    <t>8-40221-90042-6</t>
  </si>
  <si>
    <t>8-40221-90043-3</t>
  </si>
  <si>
    <t>8-40221-90044-0</t>
  </si>
  <si>
    <t>8-40221-90045-7</t>
  </si>
  <si>
    <t xml:space="preserve">W80004  </t>
  </si>
  <si>
    <t>0-21033-49641-7</t>
  </si>
  <si>
    <t>W80004-235-M  W Thatcher Low Wp</t>
  </si>
  <si>
    <t>0-21033-49642-4</t>
  </si>
  <si>
    <t>0-21033-49643-1</t>
  </si>
  <si>
    <t>0-21033-49644-8</t>
  </si>
  <si>
    <t>0-21033-49645-5</t>
  </si>
  <si>
    <t>0-21033-49646-2</t>
  </si>
  <si>
    <t>0-21033-49647-9</t>
  </si>
  <si>
    <t>0-21033-49648-6</t>
  </si>
  <si>
    <t>0-21033-49649-3</t>
  </si>
  <si>
    <t>0-21033-49650-9</t>
  </si>
  <si>
    <t>0-21033-49651-6</t>
  </si>
  <si>
    <t>260</t>
  </si>
  <si>
    <t>Taupe</t>
  </si>
  <si>
    <t>0-21033-49652-3</t>
  </si>
  <si>
    <t>W80004-260-M  W Thatcher Low Wp</t>
  </si>
  <si>
    <t>0-21033-49653-0</t>
  </si>
  <si>
    <t>0-21033-49654-7</t>
  </si>
  <si>
    <t>0-21033-49655-4</t>
  </si>
  <si>
    <t>0-21033-49656-1</t>
  </si>
  <si>
    <t>0-21033-49657-8</t>
  </si>
  <si>
    <t>0-21033-49658-5</t>
  </si>
  <si>
    <t>0-21033-49659-2</t>
  </si>
  <si>
    <t>0-21033-49660-8</t>
  </si>
  <si>
    <t>0-21033-49661-5</t>
  </si>
  <si>
    <t>0-21033-49662-2</t>
  </si>
  <si>
    <t xml:space="preserve">W80005  </t>
  </si>
  <si>
    <t>062</t>
  </si>
  <si>
    <t>W Cascade Trail Low</t>
  </si>
  <si>
    <t>Gray Multi</t>
  </si>
  <si>
    <t>0-21033-48792-7</t>
  </si>
  <si>
    <t>W80005-062-M  W Cascade Trail Low</t>
  </si>
  <si>
    <t>0-21033-48793-4</t>
  </si>
  <si>
    <t>0-21033-48794-1</t>
  </si>
  <si>
    <t>0-21033-48795-8</t>
  </si>
  <si>
    <t>0-21033-48796-5</t>
  </si>
  <si>
    <t>0-21033-48797-2</t>
  </si>
  <si>
    <t>0-21033-48798-9</t>
  </si>
  <si>
    <t>0-21033-48799-6</t>
  </si>
  <si>
    <t>0-21033-48800-9</t>
  </si>
  <si>
    <t>0-21033-48801-6</t>
  </si>
  <si>
    <t>0-21033-48802-3</t>
  </si>
  <si>
    <t>450</t>
  </si>
  <si>
    <t>Sky Blue</t>
  </si>
  <si>
    <t>0-21033-48825-2</t>
  </si>
  <si>
    <t>W80005-450-M  W Cascade Trail Low</t>
  </si>
  <si>
    <t>0-21033-48826-9</t>
  </si>
  <si>
    <t>0-21033-48827-6</t>
  </si>
  <si>
    <t>0-21033-48828-3</t>
  </si>
  <si>
    <t>0-21033-48829-0</t>
  </si>
  <si>
    <t>0-21033-48830-6</t>
  </si>
  <si>
    <t>0-21033-48831-3</t>
  </si>
  <si>
    <t>0-21033-48832-0</t>
  </si>
  <si>
    <t>0-21033-48833-7</t>
  </si>
  <si>
    <t>0-21033-48834-4</t>
  </si>
  <si>
    <t>0-21033-48835-1</t>
  </si>
  <si>
    <t xml:space="preserve">W80006  </t>
  </si>
  <si>
    <t>W Thatcher Low</t>
  </si>
  <si>
    <t>0-21033-48836-8</t>
  </si>
  <si>
    <t>W80006-240-M  W Thatcher Low</t>
  </si>
  <si>
    <t>0-21033-48837-5</t>
  </si>
  <si>
    <t>0-21033-48838-2</t>
  </si>
  <si>
    <t>0-21033-48839-9</t>
  </si>
  <si>
    <t>0-21033-48840-5</t>
  </si>
  <si>
    <t>0-21033-48841-2</t>
  </si>
  <si>
    <t>0-21033-48842-9</t>
  </si>
  <si>
    <t>0-21033-48843-6</t>
  </si>
  <si>
    <t>0-21033-48844-3</t>
  </si>
  <si>
    <t>0-21033-48845-0</t>
  </si>
  <si>
    <t>0-21033-48846-7</t>
  </si>
  <si>
    <t>0-21033-49674-5</t>
  </si>
  <si>
    <t>W80006-261-M  W Thatcher Low</t>
  </si>
  <si>
    <t>0-21033-49675-2</t>
  </si>
  <si>
    <t>0-21033-49676-9</t>
  </si>
  <si>
    <t>0-21033-49677-6</t>
  </si>
  <si>
    <t>0-21033-49678-3</t>
  </si>
  <si>
    <t>0-21033-49679-0</t>
  </si>
  <si>
    <t>0-21033-49680-6</t>
  </si>
  <si>
    <t>0-21033-49681-3</t>
  </si>
  <si>
    <t>0-21033-49682-0</t>
  </si>
  <si>
    <t>0-21033-49683-7</t>
  </si>
  <si>
    <t>0-21033-49684-4</t>
  </si>
  <si>
    <t xml:space="preserve">W80017  </t>
  </si>
  <si>
    <t>W Sofia Lace</t>
  </si>
  <si>
    <t>0-21033-49360-7</t>
  </si>
  <si>
    <t>W80017-001-M  W Sofia Lace</t>
  </si>
  <si>
    <t>0-21033-49361-4</t>
  </si>
  <si>
    <t>0-21033-49362-1</t>
  </si>
  <si>
    <t>0-21033-49363-8</t>
  </si>
  <si>
    <t>0-21033-49364-5</t>
  </si>
  <si>
    <t>0-21033-49365-2</t>
  </si>
  <si>
    <t>0-21033-49366-9</t>
  </si>
  <si>
    <t>0-21033-49367-6</t>
  </si>
  <si>
    <t>0-21033-49368-3</t>
  </si>
  <si>
    <t>0-21033-49369-0</t>
  </si>
  <si>
    <t>0-21033-49370-6</t>
  </si>
  <si>
    <t>0-21033-49371-3</t>
  </si>
  <si>
    <t>W80017-235-M  W Sofia Lace</t>
  </si>
  <si>
    <t>0-21033-49372-0</t>
  </si>
  <si>
    <t>0-21033-49373-7</t>
  </si>
  <si>
    <t>0-21033-49374-4</t>
  </si>
  <si>
    <t>0-21033-49375-1</t>
  </si>
  <si>
    <t>0-21033-49376-8</t>
  </si>
  <si>
    <t>0-21033-49377-5</t>
  </si>
  <si>
    <t>0-21033-49378-2</t>
  </si>
  <si>
    <t>0-21033-49379-9</t>
  </si>
  <si>
    <t>0-21033-49380-5</t>
  </si>
  <si>
    <t>0-21033-49381-2</t>
  </si>
  <si>
    <t>0-21033-49382-9</t>
  </si>
  <si>
    <t>W80017-305-M  W Sofia Lace</t>
  </si>
  <si>
    <t>0-21033-49383-6</t>
  </si>
  <si>
    <t>0-21033-49384-3</t>
  </si>
  <si>
    <t>0-21033-49385-0</t>
  </si>
  <si>
    <t>0-21033-49386-7</t>
  </si>
  <si>
    <t>0-21033-49387-4</t>
  </si>
  <si>
    <t>0-21033-49388-1</t>
  </si>
  <si>
    <t>0-21033-49389-8</t>
  </si>
  <si>
    <t>0-21033-49390-4</t>
  </si>
  <si>
    <t>0-21033-49391-1</t>
  </si>
  <si>
    <t>0-21033-49392-8</t>
  </si>
  <si>
    <t xml:space="preserve">W80019  </t>
  </si>
  <si>
    <t>W Cascade Trail Mid</t>
  </si>
  <si>
    <t>0-21033-49210-5</t>
  </si>
  <si>
    <t>W80019-001-M  W Cascade Trail Mid</t>
  </si>
  <si>
    <t>0-21033-49211-2</t>
  </si>
  <si>
    <t>0-21033-49212-9</t>
  </si>
  <si>
    <t>0-21033-49213-6</t>
  </si>
  <si>
    <t>0-21033-49214-3</t>
  </si>
  <si>
    <t>0-21033-49215-0</t>
  </si>
  <si>
    <t>0-21033-49216-7</t>
  </si>
  <si>
    <t>0-21033-49217-4</t>
  </si>
  <si>
    <t>0-21033-49218-1</t>
  </si>
  <si>
    <t>0-21033-49219-8</t>
  </si>
  <si>
    <t>0-21033-49220-4</t>
  </si>
  <si>
    <t>0-21033-49232-7</t>
  </si>
  <si>
    <t>W80019-305-M  W Cascade Trail Mid</t>
  </si>
  <si>
    <t>0-21033-49233-4</t>
  </si>
  <si>
    <t>0-21033-49234-1</t>
  </si>
  <si>
    <t>0-21033-49235-8</t>
  </si>
  <si>
    <t>0-21033-49236-5</t>
  </si>
  <si>
    <t>0-21033-49237-2</t>
  </si>
  <si>
    <t>0-21033-49238-9</t>
  </si>
  <si>
    <t>0-21033-49239-6</t>
  </si>
  <si>
    <t>0-21033-49240-2</t>
  </si>
  <si>
    <t>0-21033-49241-9</t>
  </si>
  <si>
    <t>0-21033-49242-6</t>
  </si>
  <si>
    <t>0-21033-49243-3</t>
  </si>
  <si>
    <t>W80019-450-M  W Cascade Trail Mid</t>
  </si>
  <si>
    <t>0-21033-49244-0</t>
  </si>
  <si>
    <t>0-21033-49245-7</t>
  </si>
  <si>
    <t>0-21033-49246-4</t>
  </si>
  <si>
    <t>0-21033-49247-1</t>
  </si>
  <si>
    <t>0-21033-49248-8</t>
  </si>
  <si>
    <t>0-21033-49249-5</t>
  </si>
  <si>
    <t>0-21033-49250-1</t>
  </si>
  <si>
    <t>0-21033-49251-8</t>
  </si>
  <si>
    <t>0-21033-49252-5</t>
  </si>
  <si>
    <t>0-21033-49253-2</t>
  </si>
  <si>
    <t xml:space="preserve">W80020  </t>
  </si>
  <si>
    <t>451</t>
  </si>
  <si>
    <t>Mist Blue</t>
  </si>
  <si>
    <t>0-21033-48847-4</t>
  </si>
  <si>
    <t>W80020-451-M  W Lucie Mid</t>
  </si>
  <si>
    <t>0-21033-48848-1</t>
  </si>
  <si>
    <t>0-21033-48849-8</t>
  </si>
  <si>
    <t>0-21033-48850-4</t>
  </si>
  <si>
    <t>0-21033-48851-1</t>
  </si>
  <si>
    <t>0-21033-48852-8</t>
  </si>
  <si>
    <t>0-21033-48853-5</t>
  </si>
  <si>
    <t>0-21033-48854-2</t>
  </si>
  <si>
    <t>0-21033-48855-9</t>
  </si>
  <si>
    <t>0-21033-48856-6</t>
  </si>
  <si>
    <t>0-21033-48857-3</t>
  </si>
  <si>
    <t>0-21033-48858-0</t>
  </si>
  <si>
    <t>0-21033-48859-7</t>
  </si>
  <si>
    <t xml:space="preserve">W80021  </t>
  </si>
  <si>
    <t>0-21033-48873-3</t>
  </si>
  <si>
    <t>W80021-305-M  W Lucie Chelsea</t>
  </si>
  <si>
    <t>0-21033-48874-0</t>
  </si>
  <si>
    <t>0-21033-48875-7</t>
  </si>
  <si>
    <t>0-21033-48876-4</t>
  </si>
  <si>
    <t>0-21033-48877-1</t>
  </si>
  <si>
    <t>0-21033-48878-8</t>
  </si>
  <si>
    <t>0-21033-48879-5</t>
  </si>
  <si>
    <t>0-21033-48880-1</t>
  </si>
  <si>
    <t>0-21033-48881-8</t>
  </si>
  <si>
    <t>0-21033-48882-5</t>
  </si>
  <si>
    <t>0-21033-48883-2</t>
  </si>
  <si>
    <t>0-21033-48884-9</t>
  </si>
  <si>
    <t>0-21033-48885-6</t>
  </si>
  <si>
    <t>337</t>
  </si>
  <si>
    <t>Green Ash</t>
  </si>
  <si>
    <t>0-21033-48886-3</t>
  </si>
  <si>
    <t>W80021-337-M  W Lucie Chelsea</t>
  </si>
  <si>
    <t>0-21033-48887-0</t>
  </si>
  <si>
    <t>0-21033-48888-7</t>
  </si>
  <si>
    <t>0-21033-48889-4</t>
  </si>
  <si>
    <t>0-21033-48890-0</t>
  </si>
  <si>
    <t>0-21033-48891-7</t>
  </si>
  <si>
    <t>0-21033-48892-4</t>
  </si>
  <si>
    <t>0-21033-48893-1</t>
  </si>
  <si>
    <t>0-21033-48894-8</t>
  </si>
  <si>
    <t>0-21033-48895-5</t>
  </si>
  <si>
    <t>0-21033-48896-2</t>
  </si>
  <si>
    <t>0-21033-48897-9</t>
  </si>
  <si>
    <t>0-21033-48898-6</t>
  </si>
  <si>
    <t xml:space="preserve">W80024  </t>
  </si>
  <si>
    <t>0-21033-49461-1</t>
  </si>
  <si>
    <t>W80024-337-M  W Thatcher Mid</t>
  </si>
  <si>
    <t>0-21033-49462-8</t>
  </si>
  <si>
    <t>0-21033-49463-5</t>
  </si>
  <si>
    <t>0-21033-49464-2</t>
  </si>
  <si>
    <t>0-21033-49465-9</t>
  </si>
  <si>
    <t>0-21033-49466-6</t>
  </si>
  <si>
    <t>0-21033-49467-3</t>
  </si>
  <si>
    <t>0-21033-49468-0</t>
  </si>
  <si>
    <t>0-21033-49469-7</t>
  </si>
  <si>
    <t>0-21033-49470-3</t>
  </si>
  <si>
    <t>0-21033-49471-0</t>
  </si>
  <si>
    <t xml:space="preserve">W80025  </t>
  </si>
  <si>
    <t>030</t>
  </si>
  <si>
    <t>Pewter</t>
  </si>
  <si>
    <t>0-21033-49696-7</t>
  </si>
  <si>
    <t>W80025-030-M  W Patch Mid</t>
  </si>
  <si>
    <t>0-21033-49697-4</t>
  </si>
  <si>
    <t>0-21033-49698-1</t>
  </si>
  <si>
    <t>0-21033-49699-8</t>
  </si>
  <si>
    <t>0-21033-49700-1</t>
  </si>
  <si>
    <t>0-21033-49701-8</t>
  </si>
  <si>
    <t>0-21033-49702-5</t>
  </si>
  <si>
    <t>0-21033-49703-2</t>
  </si>
  <si>
    <t>0-21033-49704-9</t>
  </si>
  <si>
    <t>0-21033-49705-6</t>
  </si>
  <si>
    <t>0-21033-49706-3</t>
  </si>
  <si>
    <t>0-21033-49707-0</t>
  </si>
  <si>
    <t>0-21033-49708-7</t>
  </si>
  <si>
    <t xml:space="preserve">W80027  </t>
  </si>
  <si>
    <t>W Cascade Peak Low W</t>
  </si>
  <si>
    <t>0-21033-49709-4</t>
  </si>
  <si>
    <t>W80027-009-M  W Cascade Peak Low W</t>
  </si>
  <si>
    <t>0-21033-49710-0</t>
  </si>
  <si>
    <t>0-21033-49711-7</t>
  </si>
  <si>
    <t>0-21033-49712-4</t>
  </si>
  <si>
    <t>0-21033-49713-1</t>
  </si>
  <si>
    <t>0-21033-49714-8</t>
  </si>
  <si>
    <t>0-21033-49715-5</t>
  </si>
  <si>
    <t>0-21033-49716-2</t>
  </si>
  <si>
    <t>0-21033-49717-9</t>
  </si>
  <si>
    <t>0-21033-49718-6</t>
  </si>
  <si>
    <t>0-21033-49719-3</t>
  </si>
  <si>
    <t>275</t>
  </si>
  <si>
    <t>Stone</t>
  </si>
  <si>
    <t>0-21033-49720-9</t>
  </si>
  <si>
    <t>W80027-275-M  W Cascade Peak Low W</t>
  </si>
  <si>
    <t>0-21033-49721-6</t>
  </si>
  <si>
    <t>0-21033-49722-3</t>
  </si>
  <si>
    <t>0-21033-49723-0</t>
  </si>
  <si>
    <t>0-21033-49724-7</t>
  </si>
  <si>
    <t>0-21033-49725-4</t>
  </si>
  <si>
    <t>0-21033-49726-1</t>
  </si>
  <si>
    <t>0-21033-49727-8</t>
  </si>
  <si>
    <t>0-21033-49728-5</t>
  </si>
  <si>
    <t>0-21033-49729-2</t>
  </si>
  <si>
    <t>0-21033-49730-8</t>
  </si>
  <si>
    <t>0-21033-49731-5</t>
  </si>
  <si>
    <t>W80027-410-M  W Cascade Peak Low W</t>
  </si>
  <si>
    <t>0-21033-49732-2</t>
  </si>
  <si>
    <t>0-21033-49733-9</t>
  </si>
  <si>
    <t>0-21033-49734-6</t>
  </si>
  <si>
    <t>0-21033-49735-3</t>
  </si>
  <si>
    <t>0-21033-49736-0</t>
  </si>
  <si>
    <t>0-21033-49737-7</t>
  </si>
  <si>
    <t>0-21033-49738-4</t>
  </si>
  <si>
    <t>0-21033-49739-1</t>
  </si>
  <si>
    <t>0-21033-49740-7</t>
  </si>
  <si>
    <t>0-21033-49741-4</t>
  </si>
  <si>
    <t xml:space="preserve">W80029  </t>
  </si>
  <si>
    <t>013</t>
  </si>
  <si>
    <t>W Rosie Mid</t>
  </si>
  <si>
    <t>Charcoal</t>
  </si>
  <si>
    <t>0-21033-49775-9</t>
  </si>
  <si>
    <t>W80029-013-M  W Rosie Mid</t>
  </si>
  <si>
    <t>0-21033-49776-6</t>
  </si>
  <si>
    <t>0-21033-49777-3</t>
  </si>
  <si>
    <t>0-21033-49778-0</t>
  </si>
  <si>
    <t>0-21033-49779-7</t>
  </si>
  <si>
    <t>0-21033-49780-3</t>
  </si>
  <si>
    <t>0-21033-49781-0</t>
  </si>
  <si>
    <t>0-21033-49782-7</t>
  </si>
  <si>
    <t>0-21033-49783-4</t>
  </si>
  <si>
    <t>0-21033-49784-1</t>
  </si>
  <si>
    <t>0-21033-49785-8</t>
  </si>
  <si>
    <t>0-21033-49786-5</t>
  </si>
  <si>
    <t>W80029-235-M  W Rosie Mid</t>
  </si>
  <si>
    <t>0-21033-49787-2</t>
  </si>
  <si>
    <t>0-21033-49788-9</t>
  </si>
  <si>
    <t>0-21033-49789-6</t>
  </si>
  <si>
    <t>0-21033-49790-2</t>
  </si>
  <si>
    <t>0-21033-49791-9</t>
  </si>
  <si>
    <t>0-21033-49792-6</t>
  </si>
  <si>
    <t>0-21033-49793-3</t>
  </si>
  <si>
    <t>0-21033-49794-0</t>
  </si>
  <si>
    <t>0-21033-49795-7</t>
  </si>
  <si>
    <t>0-21033-49796-4</t>
  </si>
  <si>
    <t>0-21033-49797-1</t>
  </si>
  <si>
    <t>W80029-275-M  W Rosie Mid</t>
  </si>
  <si>
    <t>0-21033-49798-8</t>
  </si>
  <si>
    <t>0-21033-49799-5</t>
  </si>
  <si>
    <t>0-21033-49800-8</t>
  </si>
  <si>
    <t>0-21033-49801-5</t>
  </si>
  <si>
    <t>0-21033-49802-2</t>
  </si>
  <si>
    <t>0-21033-49803-9</t>
  </si>
  <si>
    <t>0-21033-49804-6</t>
  </si>
  <si>
    <t>0-21033-49805-3</t>
  </si>
  <si>
    <t>0-21033-49806-0</t>
  </si>
  <si>
    <t>0-21033-49807-7</t>
  </si>
  <si>
    <t xml:space="preserve">W80036  </t>
  </si>
  <si>
    <t>014</t>
  </si>
  <si>
    <t>W Wild Sky Mid</t>
  </si>
  <si>
    <t>Blk Olive</t>
  </si>
  <si>
    <t>0-21033-50005-3</t>
  </si>
  <si>
    <t>W80036-014-M  W Wild Sky Mid</t>
  </si>
  <si>
    <t>0-21033-50006-0</t>
  </si>
  <si>
    <t>0-21033-50007-7</t>
  </si>
  <si>
    <t>0-21033-50008-4</t>
  </si>
  <si>
    <t>0-21033-50009-1</t>
  </si>
  <si>
    <t>0-21033-50010-7</t>
  </si>
  <si>
    <t>0-21033-50011-4</t>
  </si>
  <si>
    <t>0-21033-50012-1</t>
  </si>
  <si>
    <t>0-21033-50013-8</t>
  </si>
  <si>
    <t>0-21033-50014-5</t>
  </si>
  <si>
    <t>0-21033-50015-2</t>
  </si>
  <si>
    <t>0-21033-50016-9</t>
  </si>
  <si>
    <t>0-21033-50019-0</t>
  </si>
  <si>
    <t>0-21033-50020-6</t>
  </si>
  <si>
    <t>W80036-240-M  W Wild Sky Mid</t>
  </si>
  <si>
    <t>0-21033-50021-3</t>
  </si>
  <si>
    <t>0-21033-50022-0</t>
  </si>
  <si>
    <t>0-21033-50023-7</t>
  </si>
  <si>
    <t>0-21033-50024-4</t>
  </si>
  <si>
    <t>0-21033-50025-1</t>
  </si>
  <si>
    <t>0-21033-50026-8</t>
  </si>
  <si>
    <t>0-21033-50027-5</t>
  </si>
  <si>
    <t>0-21033-50028-2</t>
  </si>
  <si>
    <t>0-21033-50029-9</t>
  </si>
  <si>
    <t>0-21033-50030-5</t>
  </si>
  <si>
    <t>0-21033-50031-2</t>
  </si>
  <si>
    <t>0-21033-50032-9</t>
  </si>
  <si>
    <t>0-21033-50033-6</t>
  </si>
  <si>
    <t>W80036-305-M  W Wild Sky Mid</t>
  </si>
  <si>
    <t>0-21033-50034-3</t>
  </si>
  <si>
    <t>0-21033-50035-0</t>
  </si>
  <si>
    <t>0-21033-50036-7</t>
  </si>
  <si>
    <t>0-21033-50037-4</t>
  </si>
  <si>
    <t>0-21033-50038-1</t>
  </si>
  <si>
    <t>0-21033-50039-8</t>
  </si>
  <si>
    <t>0-21033-50040-4</t>
  </si>
  <si>
    <t>0-21033-50041-1</t>
  </si>
  <si>
    <t>0-21033-50042-8</t>
  </si>
  <si>
    <t>0-21033-50043-5</t>
  </si>
  <si>
    <t>0-21033-50044-2</t>
  </si>
  <si>
    <t>0-21033-50045-9</t>
  </si>
  <si>
    <t>00035</t>
  </si>
  <si>
    <t/>
  </si>
  <si>
    <t>Brown Shoe Fit</t>
  </si>
  <si>
    <t>00035-0015</t>
  </si>
  <si>
    <t>0015</t>
  </si>
  <si>
    <t>Brown's Shoe Fit No 15</t>
  </si>
  <si>
    <t>00268</t>
  </si>
  <si>
    <t>Red's Shoe Barn Inc</t>
  </si>
  <si>
    <t>00268-0001</t>
  </si>
  <si>
    <t>0001</t>
  </si>
  <si>
    <t>00362</t>
  </si>
  <si>
    <t>Marshalls/Marmaxx Group</t>
  </si>
  <si>
    <t>00362-0008</t>
  </si>
  <si>
    <t>0008</t>
  </si>
  <si>
    <t>Tjx Companies Inc</t>
  </si>
  <si>
    <t>02037</t>
  </si>
  <si>
    <t>Abelman Co.(The)</t>
  </si>
  <si>
    <t>02037-0001</t>
  </si>
  <si>
    <t>03005</t>
  </si>
  <si>
    <t>Erhco Inc</t>
  </si>
  <si>
    <t>03005-0013</t>
  </si>
  <si>
    <t>0013</t>
  </si>
  <si>
    <t>Burchs Fine Footwear</t>
  </si>
  <si>
    <t>04156</t>
  </si>
  <si>
    <t>Lamey-Wellehan Inc</t>
  </si>
  <si>
    <t>04156-0001</t>
  </si>
  <si>
    <t>Lamey Wellehan Shoes</t>
  </si>
  <si>
    <t>05135</t>
  </si>
  <si>
    <t>Lb Pennyworth's</t>
  </si>
  <si>
    <t>05135-0005</t>
  </si>
  <si>
    <t>0005</t>
  </si>
  <si>
    <t>Hyman's Penneyworths</t>
  </si>
  <si>
    <t>05378</t>
  </si>
  <si>
    <t>Lahout's Country Clothing</t>
  </si>
  <si>
    <t>05378-0001</t>
  </si>
  <si>
    <t>Lahouts</t>
  </si>
  <si>
    <t>05378-0003</t>
  </si>
  <si>
    <t>0003</t>
  </si>
  <si>
    <t>06016</t>
  </si>
  <si>
    <t>Sensible Shoes Inc</t>
  </si>
  <si>
    <t>09293</t>
  </si>
  <si>
    <t>Sam's Department Store</t>
  </si>
  <si>
    <t>09562</t>
  </si>
  <si>
    <t>South Central Athlete</t>
  </si>
  <si>
    <t>10098</t>
  </si>
  <si>
    <t>Simon The Tanner</t>
  </si>
  <si>
    <t>10098-0003</t>
  </si>
  <si>
    <t>10098-0005</t>
  </si>
  <si>
    <t>11094</t>
  </si>
  <si>
    <t>Joe King's Shoe Shop</t>
  </si>
  <si>
    <t>11510</t>
  </si>
  <si>
    <t>Kittery Trading Post</t>
  </si>
  <si>
    <t>11510-0001</t>
  </si>
  <si>
    <t>Ktp Distribution Center</t>
  </si>
  <si>
    <t>16024</t>
  </si>
  <si>
    <t>Mifflinburg Variety Store</t>
  </si>
  <si>
    <t>16024-0001</t>
  </si>
  <si>
    <t>16024-0002</t>
  </si>
  <si>
    <t>0002</t>
  </si>
  <si>
    <t>23210</t>
  </si>
  <si>
    <t>Barrington Outfitters</t>
  </si>
  <si>
    <t>23273</t>
  </si>
  <si>
    <t>Footprints</t>
  </si>
  <si>
    <t>23503</t>
  </si>
  <si>
    <t>Tip Top</t>
  </si>
  <si>
    <t>23574</t>
  </si>
  <si>
    <t>Stride Rite Hk Ventures</t>
  </si>
  <si>
    <t>30339</t>
  </si>
  <si>
    <t>Novus, Inc</t>
  </si>
  <si>
    <t>30339-0220</t>
  </si>
  <si>
    <t>0220</t>
  </si>
  <si>
    <t>La Favorita #220</t>
  </si>
  <si>
    <t>30339-2010</t>
  </si>
  <si>
    <t>2010</t>
  </si>
  <si>
    <t>Novus, Inc.</t>
  </si>
  <si>
    <t>30339-2011</t>
  </si>
  <si>
    <t>2011</t>
  </si>
  <si>
    <t>30918</t>
  </si>
  <si>
    <t>Sierra Trading Post</t>
  </si>
  <si>
    <t>30918-0001</t>
  </si>
  <si>
    <t>30918-0002</t>
  </si>
  <si>
    <t>31244</t>
  </si>
  <si>
    <t>Treadz</t>
  </si>
  <si>
    <t>32272</t>
  </si>
  <si>
    <t>Fontanas Shoes</t>
  </si>
  <si>
    <t>72001</t>
  </si>
  <si>
    <t>2nd Ave Sports</t>
  </si>
  <si>
    <t>72002</t>
  </si>
  <si>
    <t>3 Rivers Outdoor Co</t>
  </si>
  <si>
    <t>72003</t>
  </si>
  <si>
    <t>88 Gear</t>
  </si>
  <si>
    <t>72003-0001</t>
  </si>
  <si>
    <t>72004</t>
  </si>
  <si>
    <t>Active Republic</t>
  </si>
  <si>
    <t>72004-0001</t>
  </si>
  <si>
    <t>72005</t>
  </si>
  <si>
    <t>Appalachian Outdoors</t>
  </si>
  <si>
    <t>72005-0001</t>
  </si>
  <si>
    <t>72006</t>
  </si>
  <si>
    <t>Axalt</t>
  </si>
  <si>
    <t>72006-0001</t>
  </si>
  <si>
    <t>72006-0002</t>
  </si>
  <si>
    <t>72007</t>
  </si>
  <si>
    <t>Beale Afb Outdoor Adv Ctr</t>
  </si>
  <si>
    <t>72008</t>
  </si>
  <si>
    <t>Bespoke Post</t>
  </si>
  <si>
    <t>72008-0001</t>
  </si>
  <si>
    <t>72009</t>
  </si>
  <si>
    <t>Birkenstock Midtown</t>
  </si>
  <si>
    <t>72010</t>
  </si>
  <si>
    <t>Blue Ridge Mtn Outfitters</t>
  </si>
  <si>
    <t>72011</t>
  </si>
  <si>
    <t>Brick &amp; Mortar Iron Mtn</t>
  </si>
  <si>
    <t>72011-0001</t>
  </si>
  <si>
    <t>72012</t>
  </si>
  <si>
    <t>Bridge Street Exchange</t>
  </si>
  <si>
    <t>72013</t>
  </si>
  <si>
    <t>Bristlecone Mtn Sports</t>
  </si>
  <si>
    <t>72014</t>
  </si>
  <si>
    <t>Brown Sport Shoe</t>
  </si>
  <si>
    <t>72014-0001</t>
  </si>
  <si>
    <t>72015</t>
  </si>
  <si>
    <t>Carbon2cobalt</t>
  </si>
  <si>
    <t>72015-0001</t>
  </si>
  <si>
    <t>72016</t>
  </si>
  <si>
    <t>Centre Boot Company Llc</t>
  </si>
  <si>
    <t>72017</t>
  </si>
  <si>
    <t>Chalet Sports</t>
  </si>
  <si>
    <t>72017-0001</t>
  </si>
  <si>
    <t>72018</t>
  </si>
  <si>
    <t>Confluence Kayaks</t>
  </si>
  <si>
    <t>72018-0001</t>
  </si>
  <si>
    <t>72019</t>
  </si>
  <si>
    <t>Danax Sports</t>
  </si>
  <si>
    <t>72019-0001</t>
  </si>
  <si>
    <t>Double Diamond Shoes-Pc</t>
  </si>
  <si>
    <t>72019-0002</t>
  </si>
  <si>
    <t>72020</t>
  </si>
  <si>
    <t>Desert Wild Corp</t>
  </si>
  <si>
    <t>72021</t>
  </si>
  <si>
    <t>Diamond Brand Outdoors</t>
  </si>
  <si>
    <t>72022</t>
  </si>
  <si>
    <t>Dna Athletics Plainfield</t>
  </si>
  <si>
    <t>72023</t>
  </si>
  <si>
    <t>Down Wind Sports</t>
  </si>
  <si>
    <t>72024</t>
  </si>
  <si>
    <t>Edmond Summit Company</t>
  </si>
  <si>
    <t>72025</t>
  </si>
  <si>
    <t>Empire Shoes</t>
  </si>
  <si>
    <t>72026</t>
  </si>
  <si>
    <t>Evo</t>
  </si>
  <si>
    <t>72026-0001</t>
  </si>
  <si>
    <t>72026-0002</t>
  </si>
  <si>
    <t>72026-0003</t>
  </si>
  <si>
    <t>72027</t>
  </si>
  <si>
    <t>Faherty Brand</t>
  </si>
  <si>
    <t>72027-0001</t>
  </si>
  <si>
    <t>Faherty-Web</t>
  </si>
  <si>
    <t>72027-0002</t>
  </si>
  <si>
    <t>Faherty-Jackson Hole</t>
  </si>
  <si>
    <t>72027-0003</t>
  </si>
  <si>
    <t>Faherty-Big Sky</t>
  </si>
  <si>
    <t>72027-0004</t>
  </si>
  <si>
    <t>0004</t>
  </si>
  <si>
    <t>Faherty-Santana Row</t>
  </si>
  <si>
    <t>72027-0005</t>
  </si>
  <si>
    <t>Faherty-Spring Lake</t>
  </si>
  <si>
    <t>72027-0006</t>
  </si>
  <si>
    <t>0006</t>
  </si>
  <si>
    <t>Faherty-Sag Harbor</t>
  </si>
  <si>
    <t>72027-0007</t>
  </si>
  <si>
    <t>0007</t>
  </si>
  <si>
    <t>Faherty-Prince</t>
  </si>
  <si>
    <t>72027-0008</t>
  </si>
  <si>
    <t>Faherty-Eweb</t>
  </si>
  <si>
    <t>72027-0009</t>
  </si>
  <si>
    <t>0009</t>
  </si>
  <si>
    <t>Faherty-Venice Beach</t>
  </si>
  <si>
    <t>72027-0010</t>
  </si>
  <si>
    <t>0010</t>
  </si>
  <si>
    <t>Faherty-Nantucket</t>
  </si>
  <si>
    <t>72027-0011</t>
  </si>
  <si>
    <t>0011</t>
  </si>
  <si>
    <t>Faherty-Newbury St</t>
  </si>
  <si>
    <t>72027-0012</t>
  </si>
  <si>
    <t>0012</t>
  </si>
  <si>
    <t>Faherty-Marthas Vineyard</t>
  </si>
  <si>
    <t>72027-0013</t>
  </si>
  <si>
    <t>Faherty-Short Hills</t>
  </si>
  <si>
    <t>72027-0014</t>
  </si>
  <si>
    <t>0014</t>
  </si>
  <si>
    <t>Faherty-Univ Village</t>
  </si>
  <si>
    <t>72027-0015</t>
  </si>
  <si>
    <t>Faherty-Greenwich</t>
  </si>
  <si>
    <t>72028</t>
  </si>
  <si>
    <t>Gallatin Alpine Sports</t>
  </si>
  <si>
    <t>72028-0001</t>
  </si>
  <si>
    <t>72029</t>
  </si>
  <si>
    <t>Gear Port</t>
  </si>
  <si>
    <t>72030</t>
  </si>
  <si>
    <t>Grand Targhee Resort</t>
  </si>
  <si>
    <t>72030-0001</t>
  </si>
  <si>
    <t>Habitat</t>
  </si>
  <si>
    <t>72031</t>
  </si>
  <si>
    <t>Granite Chief</t>
  </si>
  <si>
    <t>72033</t>
  </si>
  <si>
    <t>Hamilton Sports</t>
  </si>
  <si>
    <t>72035</t>
  </si>
  <si>
    <t>High Country Outfitters</t>
  </si>
  <si>
    <t>72036</t>
  </si>
  <si>
    <t>Homer Jeans</t>
  </si>
  <si>
    <t>72036-0001</t>
  </si>
  <si>
    <t>Pacific Alaska Freightway</t>
  </si>
  <si>
    <t>72039</t>
  </si>
  <si>
    <t>Kinnucans</t>
  </si>
  <si>
    <t>72039-0001</t>
  </si>
  <si>
    <t>72039-0002</t>
  </si>
  <si>
    <t>72040</t>
  </si>
  <si>
    <t>Local Experience</t>
  </si>
  <si>
    <t>72040-0001</t>
  </si>
  <si>
    <t>72041</t>
  </si>
  <si>
    <t>Loveland Sport Shop</t>
  </si>
  <si>
    <t>72041-0001</t>
  </si>
  <si>
    <t>72042</t>
  </si>
  <si>
    <t>Montana Supply</t>
  </si>
  <si>
    <t>72042-0001</t>
  </si>
  <si>
    <t>72043</t>
  </si>
  <si>
    <t>Mountain Air Sports</t>
  </si>
  <si>
    <t>72044</t>
  </si>
  <si>
    <t>Mountain Goat</t>
  </si>
  <si>
    <t>72044-0001</t>
  </si>
  <si>
    <t>72044-0002</t>
  </si>
  <si>
    <t>72044-0003</t>
  </si>
  <si>
    <t>72044-0004</t>
  </si>
  <si>
    <t>72045</t>
  </si>
  <si>
    <t>Mountain Outfitters</t>
  </si>
  <si>
    <t>72045-0001</t>
  </si>
  <si>
    <t>72046</t>
  </si>
  <si>
    <t>Mountain Standard</t>
  </si>
  <si>
    <t>72047</t>
  </si>
  <si>
    <t>Mtn Grl Wyoming</t>
  </si>
  <si>
    <t>72047-0001</t>
  </si>
  <si>
    <t>72048</t>
  </si>
  <si>
    <t>Neptune Mountaineering</t>
  </si>
  <si>
    <t>72048-0001</t>
  </si>
  <si>
    <t>72049</t>
  </si>
  <si>
    <t>Never Summer</t>
  </si>
  <si>
    <t>72049-0001</t>
  </si>
  <si>
    <t>72050</t>
  </si>
  <si>
    <t>Omni Mount Washington</t>
  </si>
  <si>
    <t>72051</t>
  </si>
  <si>
    <t>Back Country</t>
  </si>
  <si>
    <t>72051-0001</t>
  </si>
  <si>
    <t>72052</t>
  </si>
  <si>
    <t>Outsidein Ma</t>
  </si>
  <si>
    <t>72053</t>
  </si>
  <si>
    <t>Outsidein Or</t>
  </si>
  <si>
    <t>72055</t>
  </si>
  <si>
    <t>Pagosa Moountain Sports</t>
  </si>
  <si>
    <t>72055-0001</t>
  </si>
  <si>
    <t>72056</t>
  </si>
  <si>
    <t>Pedestrian Shops</t>
  </si>
  <si>
    <t>72056-0001</t>
  </si>
  <si>
    <t>72056-0002</t>
  </si>
  <si>
    <t>72056-0003</t>
  </si>
  <si>
    <t>72056-0004</t>
  </si>
  <si>
    <t>72057</t>
  </si>
  <si>
    <t>Riverjack</t>
  </si>
  <si>
    <t>72058</t>
  </si>
  <si>
    <t>Rivers Clothing Co</t>
  </si>
  <si>
    <t>72058-0001</t>
  </si>
  <si>
    <t>72059</t>
  </si>
  <si>
    <t>Salida Mountain Sports</t>
  </si>
  <si>
    <t>72060</t>
  </si>
  <si>
    <t>Seed People's Market</t>
  </si>
  <si>
    <t>72061</t>
  </si>
  <si>
    <t>Sierra Lifestyle</t>
  </si>
  <si>
    <t>72061-0001</t>
  </si>
  <si>
    <t>72061-0002</t>
  </si>
  <si>
    <t>72062</t>
  </si>
  <si>
    <t>Solstice Outdoors</t>
  </si>
  <si>
    <t>72062-0001</t>
  </si>
  <si>
    <t>72063</t>
  </si>
  <si>
    <t>Sportique</t>
  </si>
  <si>
    <t>72063-0001</t>
  </si>
  <si>
    <t>72064</t>
  </si>
  <si>
    <t>Steepworld</t>
  </si>
  <si>
    <t>72065</t>
  </si>
  <si>
    <t>Stillwater Summit Co.</t>
  </si>
  <si>
    <t>72066</t>
  </si>
  <si>
    <t>Stio</t>
  </si>
  <si>
    <t>72066-0001</t>
  </si>
  <si>
    <t>Stio C/O Nri</t>
  </si>
  <si>
    <t>72066-0002</t>
  </si>
  <si>
    <t>Stio Boulder Mtn Studio</t>
  </si>
  <si>
    <t>72066-0003</t>
  </si>
  <si>
    <t>Stio 403 Warehouse</t>
  </si>
  <si>
    <t>72066-0004</t>
  </si>
  <si>
    <t>72067</t>
  </si>
  <si>
    <t>Sunlight Sports</t>
  </si>
  <si>
    <t>72068</t>
  </si>
  <si>
    <t>Switchback Sports</t>
  </si>
  <si>
    <t>72069</t>
  </si>
  <si>
    <t>Thayer's Marine</t>
  </si>
  <si>
    <t>72070</t>
  </si>
  <si>
    <t>Gear Co-Op (The)</t>
  </si>
  <si>
    <t>72070-0001</t>
  </si>
  <si>
    <t>72071</t>
  </si>
  <si>
    <t>Green Room (The)</t>
  </si>
  <si>
    <t>72072</t>
  </si>
  <si>
    <t>Hike Shack (The)</t>
  </si>
  <si>
    <t>72073</t>
  </si>
  <si>
    <t>Hub (The)</t>
  </si>
  <si>
    <t>72074</t>
  </si>
  <si>
    <t>Little Traveler (The)</t>
  </si>
  <si>
    <t>72075</t>
  </si>
  <si>
    <t>Mountain Goat (The)</t>
  </si>
  <si>
    <t>72076</t>
  </si>
  <si>
    <t>Twisted Tree Pharm</t>
  </si>
  <si>
    <t>72076-0001</t>
  </si>
  <si>
    <t>72077</t>
  </si>
  <si>
    <t>Uncle Lems Mtn Outfitters</t>
  </si>
  <si>
    <t>72078</t>
  </si>
  <si>
    <t>United By Blue</t>
  </si>
  <si>
    <t>72078-0001</t>
  </si>
  <si>
    <t>Ubb C/O Nri Pennsylvania</t>
  </si>
  <si>
    <t>72079</t>
  </si>
  <si>
    <t>Vibram Usa</t>
  </si>
  <si>
    <t>72079-0001</t>
  </si>
  <si>
    <t>Vibram Usa - Barrett Dc</t>
  </si>
  <si>
    <t>72079-0002</t>
  </si>
  <si>
    <t>72080</t>
  </si>
  <si>
    <t>Vital Outdoors</t>
  </si>
  <si>
    <t>72081</t>
  </si>
  <si>
    <t>Walking Mod</t>
  </si>
  <si>
    <t>72081-0001</t>
  </si>
  <si>
    <t>72082</t>
  </si>
  <si>
    <t>Wilderness Exchange</t>
  </si>
  <si>
    <t>72083</t>
  </si>
  <si>
    <t>Wilderness Sports</t>
  </si>
  <si>
    <t>72083-0001</t>
  </si>
  <si>
    <t>72084</t>
  </si>
  <si>
    <t>Wildernest</t>
  </si>
  <si>
    <t>72085</t>
  </si>
  <si>
    <t>Willard's Sport Shop</t>
  </si>
  <si>
    <t>72085-0001</t>
  </si>
  <si>
    <t>72086</t>
  </si>
  <si>
    <t>Yosemite Hospitality Llc</t>
  </si>
  <si>
    <t>72086-0001</t>
  </si>
  <si>
    <t>72087</t>
  </si>
  <si>
    <t>Zahners</t>
  </si>
  <si>
    <t>72089</t>
  </si>
  <si>
    <t>Alyeska Resort</t>
  </si>
  <si>
    <t>72089-0001</t>
  </si>
  <si>
    <t>72089-0002</t>
  </si>
  <si>
    <t>72090</t>
  </si>
  <si>
    <t>Lithia Park Shoes</t>
  </si>
  <si>
    <t>72091-0001</t>
  </si>
  <si>
    <t>72091</t>
  </si>
  <si>
    <t>Manchester Sports</t>
  </si>
  <si>
    <t>72093</t>
  </si>
  <si>
    <t>Pinnacle Ski &amp; Sport</t>
  </si>
  <si>
    <t>72093-0001</t>
  </si>
  <si>
    <t>72094</t>
  </si>
  <si>
    <t>Shoe Parlor</t>
  </si>
  <si>
    <t>72094-0001</t>
  </si>
  <si>
    <t>72095</t>
  </si>
  <si>
    <t>Fifth Season (The)</t>
  </si>
  <si>
    <t>72097</t>
  </si>
  <si>
    <t>Rom Shoes</t>
  </si>
  <si>
    <t>72098</t>
  </si>
  <si>
    <t>Fishers Peak Outfitters</t>
  </si>
  <si>
    <t>72099</t>
  </si>
  <si>
    <t>Lock 31 Outfitters</t>
  </si>
  <si>
    <t>72104</t>
  </si>
  <si>
    <t>Kenver</t>
  </si>
  <si>
    <t>72104-0001</t>
  </si>
  <si>
    <t>72105</t>
  </si>
  <si>
    <t>Arvada Army Navy Surplus</t>
  </si>
  <si>
    <t>72106</t>
  </si>
  <si>
    <t>Blue Birch Outfitters</t>
  </si>
  <si>
    <t>72107</t>
  </si>
  <si>
    <t>Winterport Boot</t>
  </si>
  <si>
    <t>72108</t>
  </si>
  <si>
    <t>Camp Catskill</t>
  </si>
  <si>
    <t>72108-0001</t>
  </si>
  <si>
    <t>72109</t>
  </si>
  <si>
    <t>Northland</t>
  </si>
  <si>
    <t>72109-0001</t>
  </si>
  <si>
    <t>72164</t>
  </si>
  <si>
    <t>Jax Mercantile</t>
  </si>
  <si>
    <t>72164-0001</t>
  </si>
  <si>
    <t>72164-0003</t>
  </si>
  <si>
    <t>72164-0004</t>
  </si>
  <si>
    <t>72164-0005</t>
  </si>
  <si>
    <t>72164-0007</t>
  </si>
  <si>
    <t>72164-1000</t>
  </si>
  <si>
    <t>1000</t>
  </si>
  <si>
    <t>72332</t>
  </si>
  <si>
    <t>Leitz Sports Center</t>
  </si>
  <si>
    <t>72536</t>
  </si>
  <si>
    <t>North 40</t>
  </si>
  <si>
    <t>72536-0004</t>
  </si>
  <si>
    <t>72536-0007</t>
  </si>
  <si>
    <t>72536-100F</t>
  </si>
  <si>
    <t>100F</t>
  </si>
  <si>
    <t>72536-100G</t>
  </si>
  <si>
    <t>100G</t>
  </si>
  <si>
    <t>72536-1004</t>
  </si>
  <si>
    <t>1004</t>
  </si>
  <si>
    <t>72559</t>
  </si>
  <si>
    <t>Sports Lure Inc</t>
  </si>
  <si>
    <t>80034</t>
  </si>
  <si>
    <t>Ski Haus Intl</t>
  </si>
  <si>
    <t>80034-0001</t>
  </si>
  <si>
    <t>80036</t>
  </si>
  <si>
    <t>Pacific Outfitters</t>
  </si>
  <si>
    <t>80049</t>
  </si>
  <si>
    <t>Fontana Sports Specialtys</t>
  </si>
  <si>
    <t>80049-0001</t>
  </si>
  <si>
    <t>Fontana Sports Specialty</t>
  </si>
  <si>
    <t>80056</t>
  </si>
  <si>
    <t>Redwood Trading Post</t>
  </si>
  <si>
    <t>80086</t>
  </si>
  <si>
    <t>Rusted Moon Outfitters</t>
  </si>
  <si>
    <t>80209</t>
  </si>
  <si>
    <t>Plaza Shoe Shop</t>
  </si>
  <si>
    <t>80274</t>
  </si>
  <si>
    <t>Schnee's Boots &amp; Shoes</t>
  </si>
  <si>
    <t>80274-0002</t>
  </si>
  <si>
    <t>80275</t>
  </si>
  <si>
    <t>Toggery (The )</t>
  </si>
  <si>
    <t>80275-0001</t>
  </si>
  <si>
    <t>80310</t>
  </si>
  <si>
    <t>Outdoor Gear Exchange</t>
  </si>
  <si>
    <t>80310-0001</t>
  </si>
  <si>
    <t>80346</t>
  </si>
  <si>
    <t>Johnson Hardware &amp; Rental</t>
  </si>
  <si>
    <t>80357</t>
  </si>
  <si>
    <t>Rei</t>
  </si>
  <si>
    <t>80357-0001</t>
  </si>
  <si>
    <t>80357-0002</t>
  </si>
  <si>
    <t>80357-0003</t>
  </si>
  <si>
    <t>80389</t>
  </si>
  <si>
    <t>Joe's Sporting Goods</t>
  </si>
  <si>
    <t>80413</t>
  </si>
  <si>
    <t>Synergy Sportswear</t>
  </si>
  <si>
    <t>80413-0002</t>
  </si>
  <si>
    <t>80423</t>
  </si>
  <si>
    <t>Unfurl Clothing</t>
  </si>
  <si>
    <t>80423-0001</t>
  </si>
  <si>
    <t>80424</t>
  </si>
  <si>
    <t>Bob Ward And Sons</t>
  </si>
  <si>
    <t>80424-0001</t>
  </si>
  <si>
    <t>80440</t>
  </si>
  <si>
    <t>Main Street Shoes</t>
  </si>
  <si>
    <t>80440-0001</t>
  </si>
  <si>
    <t>80449</t>
  </si>
  <si>
    <t>Landsharks</t>
  </si>
  <si>
    <t>80449-0001</t>
  </si>
  <si>
    <t>80473</t>
  </si>
  <si>
    <t>Boyne Usa Inc.</t>
  </si>
  <si>
    <t>80473-0001</t>
  </si>
  <si>
    <t>80473-0004</t>
  </si>
  <si>
    <t>Big Sky Sports</t>
  </si>
  <si>
    <t>80480</t>
  </si>
  <si>
    <t>Playmakers Inc.</t>
  </si>
  <si>
    <t>80485</t>
  </si>
  <si>
    <t>Plamondon Shoes</t>
  </si>
  <si>
    <t>80505</t>
  </si>
  <si>
    <t>Next Adventure</t>
  </si>
  <si>
    <t>80505-0001</t>
  </si>
  <si>
    <t>80517</t>
  </si>
  <si>
    <t>Ebels Family Center</t>
  </si>
  <si>
    <t>80551</t>
  </si>
  <si>
    <t>Arcadian Shop</t>
  </si>
  <si>
    <t>80629</t>
  </si>
  <si>
    <t>Gauthiers Shoes &amp; Repair</t>
  </si>
  <si>
    <t>80654</t>
  </si>
  <si>
    <t>Plymouth Ski &amp; Sports Inc</t>
  </si>
  <si>
    <t>80656</t>
  </si>
  <si>
    <t>Jans Ltd.</t>
  </si>
  <si>
    <t>80656-0001</t>
  </si>
  <si>
    <t>80656-0004</t>
  </si>
  <si>
    <t>80666</t>
  </si>
  <si>
    <t>Burington Shoes</t>
  </si>
  <si>
    <t>80669</t>
  </si>
  <si>
    <t>Footwise</t>
  </si>
  <si>
    <t>80669-0001</t>
  </si>
  <si>
    <t>80669-0004</t>
  </si>
  <si>
    <t>80741</t>
  </si>
  <si>
    <t>Huckberry</t>
  </si>
  <si>
    <t>80741-0001</t>
  </si>
  <si>
    <t>Receiving Department</t>
  </si>
  <si>
    <t>80741-0002</t>
  </si>
  <si>
    <t>80741-0003</t>
  </si>
  <si>
    <t>80745</t>
  </si>
  <si>
    <t>Mammoth Mountaineering</t>
  </si>
  <si>
    <t>80745-0001</t>
  </si>
  <si>
    <t>80813</t>
  </si>
  <si>
    <t>Sonoma Outfitters</t>
  </si>
  <si>
    <t>80834</t>
  </si>
  <si>
    <t>Elephant's Perch (The)</t>
  </si>
  <si>
    <t>80834-0001</t>
  </si>
  <si>
    <t>80852</t>
  </si>
  <si>
    <t>Sole Provisions Llc</t>
  </si>
  <si>
    <t>80852-0020</t>
  </si>
  <si>
    <t>0020</t>
  </si>
  <si>
    <t>Pegasus Footwear #20</t>
  </si>
  <si>
    <t>80852-0021</t>
  </si>
  <si>
    <t>0021</t>
  </si>
  <si>
    <t>Pegasus Footwear #21</t>
  </si>
  <si>
    <t>80852-0022</t>
  </si>
  <si>
    <t>0022</t>
  </si>
  <si>
    <t>Pegasus Footwear #22</t>
  </si>
  <si>
    <t>80852-0026</t>
  </si>
  <si>
    <t>0026</t>
  </si>
  <si>
    <t>Rb Shap Store 26</t>
  </si>
  <si>
    <t>80886</t>
  </si>
  <si>
    <t>Skinny Skis</t>
  </si>
  <si>
    <t>80886-0001</t>
  </si>
  <si>
    <t>80894</t>
  </si>
  <si>
    <t>Townsend Bertam &amp; Co.</t>
  </si>
  <si>
    <t>80906</t>
  </si>
  <si>
    <t>Ptarmigan Sports</t>
  </si>
  <si>
    <t>80906-0001</t>
  </si>
  <si>
    <t>80915</t>
  </si>
  <si>
    <t>Mountain Hdwe &amp; Sports</t>
  </si>
  <si>
    <t>80915-0001</t>
  </si>
  <si>
    <t>80915-0002</t>
  </si>
  <si>
    <t>80933</t>
  </si>
  <si>
    <t>Cadillac Mountain Sports</t>
  </si>
  <si>
    <t>80933-0002</t>
  </si>
  <si>
    <t>80957</t>
  </si>
  <si>
    <t>Mountainman Outdoor Sply</t>
  </si>
  <si>
    <t>80957-0002</t>
  </si>
  <si>
    <t>Mountainman Saratoga</t>
  </si>
  <si>
    <t>81040</t>
  </si>
  <si>
    <t>Crown Enterprises</t>
  </si>
  <si>
    <t>81040-0001</t>
  </si>
  <si>
    <t>Tri-State</t>
  </si>
  <si>
    <t>81040-0002</t>
  </si>
  <si>
    <t>Sportsman &amp; Ski Haus</t>
  </si>
  <si>
    <t>81108</t>
  </si>
  <si>
    <t>Bahnhof Sport</t>
  </si>
  <si>
    <t>81108-0003</t>
  </si>
  <si>
    <t>81166</t>
  </si>
  <si>
    <t>Tradehome Shoes</t>
  </si>
  <si>
    <t>81273</t>
  </si>
  <si>
    <t>Backcountry.Com</t>
  </si>
  <si>
    <t>81273-0001</t>
  </si>
  <si>
    <t>81273-0002</t>
  </si>
  <si>
    <t>81273-0003</t>
  </si>
  <si>
    <t>81273-0006</t>
  </si>
  <si>
    <t>81275</t>
  </si>
  <si>
    <t>Footloose &amp; Fancy</t>
  </si>
  <si>
    <t>81275-0002</t>
  </si>
  <si>
    <t>81307</t>
  </si>
  <si>
    <t>Farm-Way</t>
  </si>
  <si>
    <t>81320</t>
  </si>
  <si>
    <t>Estes Park Mountain Shop</t>
  </si>
  <si>
    <t>81323</t>
  </si>
  <si>
    <t>Summit Canyon</t>
  </si>
  <si>
    <t>81323-0002</t>
  </si>
  <si>
    <t>81323-0003</t>
  </si>
  <si>
    <t>81357</t>
  </si>
  <si>
    <t>Durango Sporting Goods</t>
  </si>
  <si>
    <t>81369</t>
  </si>
  <si>
    <t>H.E. Shaw Co. Inc.</t>
  </si>
  <si>
    <t>81369-0001</t>
  </si>
  <si>
    <t>81376</t>
  </si>
  <si>
    <t>Paradox Footwear</t>
  </si>
  <si>
    <t>81376-0001</t>
  </si>
  <si>
    <t>81376-0002</t>
  </si>
  <si>
    <t>81384</t>
  </si>
  <si>
    <t>Highland Hiker, Inc.</t>
  </si>
  <si>
    <t>81384-0002</t>
  </si>
  <si>
    <t>81406</t>
  </si>
  <si>
    <t>Base Camp</t>
  </si>
  <si>
    <t>81406-0001</t>
  </si>
  <si>
    <t>81416</t>
  </si>
  <si>
    <t>Boone Mountain Sports</t>
  </si>
  <si>
    <t>81430</t>
  </si>
  <si>
    <t>Daff</t>
  </si>
  <si>
    <t>81430-0001</t>
  </si>
  <si>
    <t>81458</t>
  </si>
  <si>
    <t>Babbitt's Backcountry</t>
  </si>
  <si>
    <t>81458-0001</t>
  </si>
  <si>
    <t>81499</t>
  </si>
  <si>
    <t>Getz's Inc.</t>
  </si>
  <si>
    <t>81501</t>
  </si>
  <si>
    <t>Evans On The Common</t>
  </si>
  <si>
    <t>81647</t>
  </si>
  <si>
    <t>Yostmark Mountain Equip</t>
  </si>
  <si>
    <t>81647-0001</t>
  </si>
  <si>
    <t>81677</t>
  </si>
  <si>
    <t>Tahoe Sports</t>
  </si>
  <si>
    <t>81765</t>
  </si>
  <si>
    <t>Walmart Inc</t>
  </si>
  <si>
    <t>81765-0004</t>
  </si>
  <si>
    <t>Moosejaw-Warehouse</t>
  </si>
  <si>
    <t>81765-0007</t>
  </si>
  <si>
    <t>Moosejaw-Ann Arbor</t>
  </si>
  <si>
    <t>81765-0016</t>
  </si>
  <si>
    <t>0016</t>
  </si>
  <si>
    <t>Moosejaw</t>
  </si>
  <si>
    <t>81765-0024</t>
  </si>
  <si>
    <t>0024</t>
  </si>
  <si>
    <t>Moosejaw-Ky1</t>
  </si>
  <si>
    <t>81765-0090</t>
  </si>
  <si>
    <t>0090</t>
  </si>
  <si>
    <t>Moosejaw C/O Maersk</t>
  </si>
  <si>
    <t>81765-0091</t>
  </si>
  <si>
    <t>0091</t>
  </si>
  <si>
    <t>81770</t>
  </si>
  <si>
    <t>Backpackers Shop (The)</t>
  </si>
  <si>
    <t>81862</t>
  </si>
  <si>
    <t>Boot Leg</t>
  </si>
  <si>
    <t>81968</t>
  </si>
  <si>
    <t>Left Lane Sports Inc</t>
  </si>
  <si>
    <t>81968-0001</t>
  </si>
  <si>
    <t>Left Lane Sports</t>
  </si>
  <si>
    <t>81968-0002</t>
  </si>
  <si>
    <t>82041</t>
  </si>
  <si>
    <t>Clothes Horse (The)</t>
  </si>
  <si>
    <t>82107</t>
  </si>
  <si>
    <t>Abraxas Shoes &amp; Leather</t>
  </si>
  <si>
    <t>82107-0001</t>
  </si>
  <si>
    <t>82107-0002</t>
  </si>
  <si>
    <t>82107-0003</t>
  </si>
  <si>
    <t>82116</t>
  </si>
  <si>
    <t>Ute Mountaineer</t>
  </si>
  <si>
    <t>82207</t>
  </si>
  <si>
    <t>Chico Sports Ltd</t>
  </si>
  <si>
    <t>82380</t>
  </si>
  <si>
    <t>Toad &amp; Company</t>
  </si>
  <si>
    <t>82380-0001</t>
  </si>
  <si>
    <t>82380-0002</t>
  </si>
  <si>
    <t>82380-0003</t>
  </si>
  <si>
    <t>82389</t>
  </si>
  <si>
    <t>Lone Mountain Sports</t>
  </si>
  <si>
    <t>82389-0001</t>
  </si>
  <si>
    <t>82410</t>
  </si>
  <si>
    <t>Backcountry Essentials</t>
  </si>
  <si>
    <t>82460</t>
  </si>
  <si>
    <t>Onion River Outdoors</t>
  </si>
  <si>
    <t>82466</t>
  </si>
  <si>
    <t>Redding Sports Ltd</t>
  </si>
  <si>
    <t>82481</t>
  </si>
  <si>
    <t>Leader</t>
  </si>
  <si>
    <t>82481-0001</t>
  </si>
  <si>
    <t>82483</t>
  </si>
  <si>
    <t>Aloha Ski &amp; Snowboard</t>
  </si>
  <si>
    <t>82483-0001</t>
  </si>
  <si>
    <t>82483-0002</t>
  </si>
  <si>
    <t>82483-0003</t>
  </si>
  <si>
    <t>82529</t>
  </si>
  <si>
    <t>Jagged Edge Mountain Gear</t>
  </si>
  <si>
    <t>82529-0002</t>
  </si>
  <si>
    <t>82529-0003</t>
  </si>
  <si>
    <t>82626</t>
  </si>
  <si>
    <t>Coastal</t>
  </si>
  <si>
    <t>82626-0001</t>
  </si>
  <si>
    <t>82629</t>
  </si>
  <si>
    <t>Ouray Mountain Sports Inc</t>
  </si>
  <si>
    <t>82629-0001</t>
  </si>
  <si>
    <t>Ouray Mountain Sports</t>
  </si>
  <si>
    <t>82639</t>
  </si>
  <si>
    <t>Bootery Boutique Ltd Llc</t>
  </si>
  <si>
    <t>82657</t>
  </si>
  <si>
    <t>Grupo Sport Panama Sa</t>
  </si>
  <si>
    <t>82661</t>
  </si>
  <si>
    <t>Caiquenx Spa</t>
  </si>
  <si>
    <t>82688</t>
  </si>
  <si>
    <t>Outside Interactive Inc</t>
  </si>
  <si>
    <t>82688-0001</t>
  </si>
  <si>
    <t>87118</t>
  </si>
  <si>
    <t>Jackson Hole Mtn Resort</t>
  </si>
  <si>
    <t>87118-0001</t>
  </si>
  <si>
    <t>Teton Village Sports</t>
  </si>
  <si>
    <t>87118-0002</t>
  </si>
  <si>
    <t>Jackson Hole Sports</t>
  </si>
  <si>
    <t>87183</t>
  </si>
  <si>
    <t>Campsaver</t>
  </si>
  <si>
    <t>87208</t>
  </si>
  <si>
    <t>Wilderness Voyageurs</t>
  </si>
  <si>
    <t>87208-0001</t>
  </si>
  <si>
    <t>87262</t>
  </si>
  <si>
    <t>Trailfitters</t>
  </si>
  <si>
    <t>87290</t>
  </si>
  <si>
    <t>Christy Sports</t>
  </si>
  <si>
    <t>87290-0001</t>
  </si>
  <si>
    <t>87290-0002</t>
  </si>
  <si>
    <t>87290-0003</t>
  </si>
  <si>
    <t>87291</t>
  </si>
  <si>
    <t>On Deck Clothing (Nwb)</t>
  </si>
  <si>
    <t>87291-0001</t>
  </si>
  <si>
    <t>On Deck Clothing</t>
  </si>
  <si>
    <t>87294</t>
  </si>
  <si>
    <t>Sierra Crest Corp</t>
  </si>
  <si>
    <t>87300</t>
  </si>
  <si>
    <t>Snac</t>
  </si>
  <si>
    <t>87300-0001</t>
  </si>
  <si>
    <t>87309</t>
  </si>
  <si>
    <t>Powder House Ski Shop</t>
  </si>
  <si>
    <t>87309-0001</t>
  </si>
  <si>
    <t>87474</t>
  </si>
  <si>
    <t>Sports Den</t>
  </si>
  <si>
    <t>87477</t>
  </si>
  <si>
    <t>Salem Summit Co</t>
  </si>
  <si>
    <t>87477-0001</t>
  </si>
  <si>
    <t>87512</t>
  </si>
  <si>
    <t>Squaw Valley</t>
  </si>
  <si>
    <t>87512-0001</t>
  </si>
  <si>
    <t>87522</t>
  </si>
  <si>
    <t>Great Lakes Outpost</t>
  </si>
  <si>
    <t>87522-0001</t>
  </si>
  <si>
    <t>87522-0002</t>
  </si>
  <si>
    <t>87522-0003</t>
  </si>
  <si>
    <t>87622</t>
  </si>
  <si>
    <t>Leadville Outdoors &amp;</t>
  </si>
  <si>
    <t>89107-0027</t>
  </si>
  <si>
    <t>89107</t>
  </si>
  <si>
    <t>0027</t>
  </si>
  <si>
    <t>Wilco Farmers - Pasco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</si>
</sst>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/d/yy\ h:mm\ AM/PM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FF0000"/>
      <name val="Calibri"/>
      <family val="2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48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auto="1"/>
      </left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4" tint="0.39997558519241921"/>
      </left>
      <right/>
      <top style="thin">
        <color theme="1"/>
      </top>
      <bottom/>
      <diagonal/>
    </border>
    <border>
      <left style="thin">
        <color theme="4" tint="0.3999755851924192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1">
    <xf numFmtId="0" fontId="0" fillId="0" borderId="0" xfId="0"/>
    <xf numFmtId="44" fontId="0" fillId="0" borderId="0" xfId="1" applyFont="1"/>
    <xf numFmtId="44" fontId="0" fillId="0" borderId="1" xfId="1" applyFont="1" applyBorder="1"/>
    <xf numFmtId="49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49" fontId="0" fillId="0" borderId="1" xfId="0" applyNumberFormat="1" applyBorder="1"/>
    <xf numFmtId="44" fontId="3" fillId="0" borderId="1" xfId="1" applyFont="1" applyBorder="1"/>
    <xf numFmtId="164" fontId="0" fillId="4" borderId="0" xfId="0" applyNumberFormat="1" applyFill="1" applyAlignment="1">
      <alignment horizontal="left"/>
    </xf>
    <xf numFmtId="0" fontId="0" fillId="4" borderId="0" xfId="0" applyFill="1"/>
    <xf numFmtId="0" fontId="3" fillId="0" borderId="2" xfId="0" applyFont="1" applyBorder="1" applyAlignment="1">
      <alignment horizontal="left"/>
    </xf>
    <xf numFmtId="49" fontId="0" fillId="4" borderId="0" xfId="0" applyNumberFormat="1" applyFill="1"/>
    <xf numFmtId="0" fontId="3" fillId="0" borderId="1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4" fillId="2" borderId="0" xfId="0" applyFont="1" applyFill="1" applyAlignment="1">
      <alignment horizontal="left" wrapText="1"/>
    </xf>
    <xf numFmtId="49" fontId="4" fillId="2" borderId="0" xfId="0" applyNumberFormat="1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44" fontId="4" fillId="2" borderId="0" xfId="1" applyFont="1" applyFill="1" applyAlignment="1">
      <alignment horizontal="lef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4" fontId="0" fillId="0" borderId="0" xfId="0" applyNumberFormat="1"/>
    <xf numFmtId="44" fontId="9" fillId="0" borderId="5" xfId="1" applyFont="1" applyBorder="1"/>
    <xf numFmtId="0" fontId="5" fillId="0" borderId="15" xfId="1" applyNumberFormat="1" applyFont="1" applyFill="1" applyBorder="1" applyAlignment="1">
      <alignment horizontal="left" wrapText="1"/>
    </xf>
    <xf numFmtId="0" fontId="5" fillId="0" borderId="20" xfId="1" applyNumberFormat="1" applyFont="1" applyFill="1" applyBorder="1" applyAlignment="1">
      <alignment horizontal="left" wrapText="1"/>
    </xf>
    <xf numFmtId="0" fontId="5" fillId="0" borderId="21" xfId="1" applyNumberFormat="1" applyFont="1" applyFill="1" applyBorder="1" applyAlignment="1">
      <alignment horizontal="left" wrapText="1"/>
    </xf>
    <xf numFmtId="0" fontId="10" fillId="0" borderId="18" xfId="1" applyNumberFormat="1" applyFont="1" applyFill="1" applyBorder="1"/>
    <xf numFmtId="0" fontId="10" fillId="0" borderId="19" xfId="1" applyNumberFormat="1" applyFont="1" applyFill="1" applyBorder="1"/>
    <xf numFmtId="0" fontId="5" fillId="0" borderId="16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wrapText="1"/>
    </xf>
    <xf numFmtId="44" fontId="5" fillId="0" borderId="0" xfId="1" applyNumberFormat="1" applyFont="1" applyFill="1" applyBorder="1" applyAlignment="1">
      <alignment horizontal="left" wrapText="1"/>
    </xf>
    <xf numFmtId="49" fontId="5" fillId="0" borderId="0" xfId="1" applyNumberFormat="1" applyFont="1" applyFill="1" applyBorder="1" applyAlignment="1">
      <alignment horizontal="left" wrapText="1"/>
    </xf>
    <xf numFmtId="0" fontId="5" fillId="0" borderId="0" xfId="1" applyNumberFormat="1" applyFont="1" applyFill="1" applyBorder="1" applyAlignment="1">
      <alignment horizontal="left" wrapText="1"/>
    </xf>
    <xf numFmtId="0" fontId="10" fillId="0" borderId="0" xfId="0" applyFont="1" applyFill="1" applyAlignment="1">
      <alignment horizontal="left" wrapText="1"/>
    </xf>
    <xf numFmtId="49" fontId="10" fillId="0" borderId="17" xfId="0" applyNumberFormat="1" applyFont="1" applyFill="1" applyBorder="1" applyAlignment="1">
      <alignment horizontal="left"/>
    </xf>
    <xf numFmtId="44" fontId="10" fillId="0" borderId="17" xfId="1" applyNumberFormat="1" applyFont="1" applyFill="1" applyBorder="1"/>
    <xf numFmtId="49" fontId="10" fillId="0" borderId="15" xfId="1" applyNumberFormat="1" applyFont="1" applyFill="1" applyBorder="1"/>
    <xf numFmtId="0" fontId="10" fillId="0" borderId="15" xfId="1" applyNumberFormat="1" applyFont="1" applyFill="1" applyBorder="1"/>
    <xf numFmtId="0" fontId="10" fillId="0" borderId="0" xfId="0" applyFont="1" applyFill="1"/>
    <xf numFmtId="0" fontId="10" fillId="0" borderId="0" xfId="0" applyNumberFormat="1" applyFont="1" applyFill="1"/>
    <xf numFmtId="0" fontId="10" fillId="0" borderId="0" xfId="0" applyFont="1" applyFill="1" applyProtection="1"/>
    <xf numFmtId="0" fontId="3" fillId="0" borderId="0" xfId="0" applyFont="1" applyProtection="1"/>
    <xf numFmtId="1" fontId="0" fillId="0" borderId="1" xfId="0" applyNumberFormat="1" applyFont="1" applyBorder="1" applyAlignment="1">
      <alignment horizontal="center"/>
    </xf>
    <xf numFmtId="49" fontId="0" fillId="0" borderId="9" xfId="0" applyNumberFormat="1" applyBorder="1" applyAlignment="1">
      <alignment horizontal="left"/>
    </xf>
    <xf numFmtId="49" fontId="0" fillId="0" borderId="8" xfId="0" applyNumberFormat="1" applyBorder="1"/>
    <xf numFmtId="49" fontId="0" fillId="0" borderId="1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/>
    </xf>
    <xf numFmtId="49" fontId="10" fillId="0" borderId="0" xfId="0" applyNumberFormat="1" applyFont="1" applyFill="1"/>
    <xf numFmtId="0" fontId="0" fillId="4" borderId="0" xfId="0" applyFill="1" applyAlignment="1">
      <alignment vertical="center"/>
    </xf>
    <xf numFmtId="44" fontId="0" fillId="6" borderId="1" xfId="1" applyFont="1" applyFill="1" applyBorder="1"/>
    <xf numFmtId="0" fontId="0" fillId="0" borderId="1" xfId="0" applyBorder="1"/>
    <xf numFmtId="0" fontId="1" fillId="0" borderId="1" xfId="0" applyFont="1" applyBorder="1"/>
    <xf numFmtId="44" fontId="3" fillId="0" borderId="1" xfId="0" applyNumberFormat="1" applyFont="1" applyBorder="1"/>
    <xf numFmtId="0" fontId="0" fillId="0" borderId="1" xfId="0" applyBorder="1" applyAlignment="1">
      <alignment horizontal="right"/>
    </xf>
    <xf numFmtId="49" fontId="0" fillId="7" borderId="0" xfId="0" applyNumberFormat="1" applyFill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0" fontId="10" fillId="0" borderId="2" xfId="0" applyFont="1" applyFill="1" applyBorder="1" applyAlignment="1" applyProtection="1">
      <protection locked="0"/>
    </xf>
    <xf numFmtId="49" fontId="0" fillId="5" borderId="2" xfId="0" applyNumberFormat="1" applyFill="1" applyBorder="1" applyAlignment="1" applyProtection="1">
      <alignment horizontal="left"/>
      <protection locked="0"/>
    </xf>
    <xf numFmtId="49" fontId="5" fillId="0" borderId="16" xfId="0" applyNumberFormat="1" applyFont="1" applyFill="1" applyBorder="1" applyAlignment="1">
      <alignment horizontal="left" wrapText="1"/>
    </xf>
    <xf numFmtId="49" fontId="5" fillId="0" borderId="0" xfId="1" applyNumberFormat="1" applyFont="1" applyFill="1" applyAlignment="1">
      <alignment horizontal="left" wrapText="1"/>
    </xf>
    <xf numFmtId="49" fontId="13" fillId="0" borderId="0" xfId="1" applyNumberFormat="1" applyFont="1" applyFill="1"/>
    <xf numFmtId="49" fontId="10" fillId="0" borderId="0" xfId="0" applyNumberFormat="1" applyFont="1" applyFill="1" applyAlignment="1">
      <alignment horizontal="left"/>
    </xf>
    <xf numFmtId="49" fontId="10" fillId="0" borderId="15" xfId="0" applyNumberFormat="1" applyFont="1" applyFill="1" applyBorder="1"/>
    <xf numFmtId="49" fontId="0" fillId="0" borderId="0" xfId="0" applyNumberFormat="1" applyBorder="1" applyAlignment="1" applyProtection="1">
      <protection hidden="1"/>
    </xf>
    <xf numFmtId="0" fontId="0" fillId="4" borderId="0" xfId="0" applyFill="1" applyProtection="1">
      <protection locked="0"/>
    </xf>
    <xf numFmtId="0" fontId="0" fillId="0" borderId="0" xfId="0" applyFill="1" applyBorder="1" applyAlignment="1" applyProtection="1">
      <alignment horizontal="center" vertical="top"/>
    </xf>
    <xf numFmtId="0" fontId="14" fillId="0" borderId="0" xfId="0" applyFont="1"/>
    <xf numFmtId="0" fontId="15" fillId="0" borderId="0" xfId="0" applyFont="1"/>
    <xf numFmtId="0" fontId="15" fillId="0" borderId="0" xfId="0" quotePrefix="1" applyFont="1"/>
    <xf numFmtId="0" fontId="5" fillId="7" borderId="1" xfId="0" applyFont="1" applyFill="1" applyBorder="1" applyProtection="1"/>
    <xf numFmtId="49" fontId="3" fillId="0" borderId="5" xfId="0" applyNumberFormat="1" applyFont="1" applyBorder="1" applyAlignment="1" applyProtection="1">
      <alignment horizontal="right"/>
      <protection locked="0"/>
    </xf>
    <xf numFmtId="49" fontId="3" fillId="0" borderId="4" xfId="0" applyNumberFormat="1" applyFont="1" applyBorder="1" applyAlignment="1" applyProtection="1">
      <alignment horizontal="right"/>
      <protection locked="0"/>
    </xf>
    <xf numFmtId="0" fontId="0" fillId="0" borderId="0" xfId="0" applyFont="1"/>
    <xf numFmtId="0" fontId="0" fillId="0" borderId="0" xfId="0" applyAlignment="1"/>
    <xf numFmtId="0" fontId="0" fillId="0" borderId="9" xfId="0" applyBorder="1" applyAlignment="1"/>
    <xf numFmtId="1" fontId="10" fillId="0" borderId="8" xfId="0" applyNumberFormat="1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left"/>
    </xf>
    <xf numFmtId="49" fontId="10" fillId="0" borderId="8" xfId="0" applyNumberFormat="1" applyFont="1" applyFill="1" applyBorder="1"/>
    <xf numFmtId="49" fontId="10" fillId="0" borderId="8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/>
    </xf>
    <xf numFmtId="0" fontId="5" fillId="0" borderId="8" xfId="0" applyFont="1" applyFill="1" applyBorder="1"/>
    <xf numFmtId="44" fontId="10" fillId="0" borderId="8" xfId="1" applyNumberFormat="1" applyFont="1" applyFill="1" applyBorder="1"/>
    <xf numFmtId="1" fontId="9" fillId="0" borderId="5" xfId="1" applyNumberFormat="1" applyFont="1" applyBorder="1"/>
    <xf numFmtId="44" fontId="9" fillId="0" borderId="3" xfId="1" applyFont="1" applyBorder="1"/>
    <xf numFmtId="0" fontId="3" fillId="0" borderId="0" xfId="0" applyFont="1" applyAlignment="1">
      <alignment vertical="center"/>
    </xf>
    <xf numFmtId="0" fontId="15" fillId="7" borderId="0" xfId="0" applyFont="1" applyFill="1" applyAlignment="1" applyProtection="1">
      <alignment horizontal="center" vertical="center"/>
      <protection locked="0"/>
    </xf>
    <xf numFmtId="0" fontId="0" fillId="0" borderId="13" xfId="0" applyBorder="1" applyAlignment="1"/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15" fillId="0" borderId="0" xfId="0" quotePrefix="1" applyFont="1" applyAlignment="1">
      <alignment vertical="top"/>
    </xf>
    <xf numFmtId="49" fontId="10" fillId="0" borderId="0" xfId="0" applyNumberFormat="1" applyFont="1" applyFill="1" applyBorder="1"/>
    <xf numFmtId="0" fontId="5" fillId="3" borderId="8" xfId="0" applyFont="1" applyFill="1" applyBorder="1" applyProtection="1">
      <protection locked="0"/>
    </xf>
    <xf numFmtId="49" fontId="10" fillId="0" borderId="0" xfId="1" applyNumberFormat="1" applyFont="1" applyFill="1"/>
    <xf numFmtId="0" fontId="10" fillId="0" borderId="0" xfId="1" applyNumberFormat="1" applyFont="1" applyFill="1"/>
    <xf numFmtId="44" fontId="10" fillId="0" borderId="8" xfId="1" applyNumberFormat="1" applyFont="1" applyFill="1" applyBorder="1" applyProtection="1"/>
    <xf numFmtId="49" fontId="10" fillId="0" borderId="15" xfId="0" applyNumberFormat="1" applyFont="1" applyFill="1" applyBorder="1" applyAlignment="1">
      <alignment horizontal="left"/>
    </xf>
    <xf numFmtId="49" fontId="10" fillId="0" borderId="8" xfId="0" applyNumberFormat="1" applyFont="1" applyBorder="1" applyAlignment="1">
      <alignment horizontal="center"/>
    </xf>
    <xf numFmtId="44" fontId="10" fillId="0" borderId="22" xfId="1" applyNumberFormat="1" applyFont="1" applyBorder="1"/>
    <xf numFmtId="0" fontId="6" fillId="0" borderId="0" xfId="2" applyAlignment="1">
      <alignment horizontal="center"/>
    </xf>
    <xf numFmtId="0" fontId="6" fillId="0" borderId="0" xfId="2" applyAlignment="1">
      <alignment horizontal="left"/>
    </xf>
    <xf numFmtId="0" fontId="15" fillId="0" borderId="0" xfId="0" quotePrefix="1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5" xfId="0" applyNumberFormat="1" applyFill="1" applyBorder="1" applyAlignment="1" applyProtection="1">
      <alignment horizontal="left"/>
    </xf>
    <xf numFmtId="0" fontId="0" fillId="0" borderId="3" xfId="0" applyNumberFormat="1" applyFill="1" applyBorder="1" applyAlignment="1" applyProtection="1">
      <alignment horizontal="left"/>
    </xf>
    <xf numFmtId="49" fontId="0" fillId="0" borderId="4" xfId="0" applyNumberFormat="1" applyFont="1" applyBorder="1" applyAlignment="1" applyProtection="1">
      <alignment horizontal="left"/>
      <protection locked="0"/>
    </xf>
    <xf numFmtId="49" fontId="0" fillId="0" borderId="5" xfId="0" applyNumberFormat="1" applyFont="1" applyBorder="1" applyAlignment="1" applyProtection="1">
      <alignment horizontal="left"/>
      <protection locked="0"/>
    </xf>
    <xf numFmtId="49" fontId="0" fillId="0" borderId="3" xfId="0" applyNumberFormat="1" applyFont="1" applyBorder="1" applyAlignment="1" applyProtection="1">
      <alignment horizontal="left"/>
      <protection locked="0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6" fillId="0" borderId="4" xfId="2" applyBorder="1" applyAlignment="1">
      <alignment horizontal="left"/>
    </xf>
    <xf numFmtId="0" fontId="7" fillId="0" borderId="5" xfId="2" applyFont="1" applyBorder="1" applyAlignment="1">
      <alignment horizontal="left"/>
    </xf>
    <xf numFmtId="0" fontId="7" fillId="0" borderId="3" xfId="2" applyFont="1" applyBorder="1" applyAlignment="1">
      <alignment horizontal="left"/>
    </xf>
    <xf numFmtId="0" fontId="10" fillId="0" borderId="2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4" fontId="9" fillId="0" borderId="5" xfId="1" applyFont="1" applyBorder="1" applyAlignment="1">
      <alignment horizontal="right"/>
    </xf>
    <xf numFmtId="0" fontId="0" fillId="0" borderId="4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left" vertical="center"/>
    </xf>
    <xf numFmtId="0" fontId="0" fillId="7" borderId="6" xfId="0" applyFill="1" applyBorder="1" applyAlignment="1" applyProtection="1">
      <alignment horizontal="center" vertical="top" wrapText="1"/>
      <protection locked="0"/>
    </xf>
    <xf numFmtId="0" fontId="0" fillId="7" borderId="12" xfId="0" applyFill="1" applyBorder="1" applyAlignment="1" applyProtection="1">
      <alignment horizontal="center" vertical="top" wrapText="1"/>
      <protection locked="0"/>
    </xf>
    <xf numFmtId="0" fontId="0" fillId="7" borderId="7" xfId="0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 applyProtection="1">
      <alignment horizontal="center" vertical="top" wrapText="1"/>
      <protection locked="0"/>
    </xf>
    <xf numFmtId="0" fontId="0" fillId="7" borderId="13" xfId="0" applyFill="1" applyBorder="1" applyAlignment="1" applyProtection="1">
      <alignment horizontal="center" vertical="top" wrapText="1"/>
      <protection locked="0"/>
    </xf>
    <xf numFmtId="0" fontId="0" fillId="7" borderId="11" xfId="0" applyFill="1" applyBorder="1" applyAlignment="1" applyProtection="1">
      <alignment horizontal="center" vertical="top" wrapText="1"/>
      <protection locked="0"/>
    </xf>
    <xf numFmtId="0" fontId="0" fillId="0" borderId="13" xfId="0" applyBorder="1" applyAlignment="1">
      <alignment horizontal="center"/>
    </xf>
    <xf numFmtId="44" fontId="8" fillId="0" borderId="6" xfId="1" applyFont="1" applyBorder="1" applyAlignment="1">
      <alignment horizontal="center" wrapText="1"/>
    </xf>
    <xf numFmtId="44" fontId="8" fillId="0" borderId="12" xfId="1" applyFont="1" applyBorder="1" applyAlignment="1">
      <alignment horizontal="center" wrapText="1"/>
    </xf>
    <xf numFmtId="44" fontId="8" fillId="0" borderId="8" xfId="1" applyFont="1" applyBorder="1" applyAlignment="1">
      <alignment horizontal="center" wrapText="1"/>
    </xf>
    <xf numFmtId="44" fontId="8" fillId="0" borderId="0" xfId="1" applyFont="1" applyBorder="1" applyAlignment="1">
      <alignment horizontal="center" wrapText="1"/>
    </xf>
    <xf numFmtId="44" fontId="8" fillId="0" borderId="8" xfId="1" applyFont="1" applyBorder="1" applyAlignment="1">
      <alignment horizontal="center" vertical="center" wrapText="1"/>
    </xf>
    <xf numFmtId="44" fontId="8" fillId="0" borderId="0" xfId="1" applyFont="1" applyBorder="1" applyAlignment="1">
      <alignment horizontal="center" vertical="center" wrapText="1"/>
    </xf>
    <xf numFmtId="44" fontId="8" fillId="0" borderId="9" xfId="1" applyFont="1" applyBorder="1" applyAlignment="1">
      <alignment horizontal="center" vertical="center" wrapText="1"/>
    </xf>
    <xf numFmtId="44" fontId="8" fillId="0" borderId="10" xfId="1" applyFont="1" applyBorder="1" applyAlignment="1">
      <alignment horizontal="center" vertical="center" wrapText="1"/>
    </xf>
    <xf numFmtId="44" fontId="8" fillId="0" borderId="13" xfId="1" applyFont="1" applyBorder="1" applyAlignment="1">
      <alignment horizontal="center" vertical="center" wrapText="1"/>
    </xf>
    <xf numFmtId="44" fontId="8" fillId="0" borderId="11" xfId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right"/>
    </xf>
    <xf numFmtId="49" fontId="8" fillId="0" borderId="5" xfId="0" applyNumberFormat="1" applyFont="1" applyBorder="1" applyAlignment="1">
      <alignment horizontal="right"/>
    </xf>
    <xf numFmtId="49" fontId="8" fillId="0" borderId="3" xfId="0" applyNumberFormat="1" applyFont="1" applyBorder="1" applyAlignment="1">
      <alignment horizontal="right"/>
    </xf>
    <xf numFmtId="44" fontId="5" fillId="0" borderId="13" xfId="1" applyFont="1" applyBorder="1" applyAlignment="1">
      <alignment horizontal="right"/>
    </xf>
    <xf numFmtId="14" fontId="5" fillId="5" borderId="4" xfId="0" applyNumberFormat="1" applyFont="1" applyFill="1" applyBorder="1" applyAlignment="1" applyProtection="1">
      <alignment horizontal="left"/>
      <protection locked="0"/>
    </xf>
    <xf numFmtId="14" fontId="5" fillId="5" borderId="5" xfId="0" applyNumberFormat="1" applyFont="1" applyFill="1" applyBorder="1" applyAlignment="1" applyProtection="1">
      <alignment horizontal="left"/>
      <protection locked="0"/>
    </xf>
    <xf numFmtId="14" fontId="5" fillId="5" borderId="3" xfId="0" applyNumberFormat="1" applyFont="1" applyFill="1" applyBorder="1" applyAlignment="1" applyProtection="1">
      <alignment horizontal="left"/>
      <protection locked="0"/>
    </xf>
    <xf numFmtId="0" fontId="0" fillId="7" borderId="4" xfId="0" applyFont="1" applyFill="1" applyBorder="1" applyAlignment="1" applyProtection="1">
      <alignment horizontal="left"/>
      <protection locked="0"/>
    </xf>
    <xf numFmtId="0" fontId="0" fillId="7" borderId="5" xfId="0" applyFont="1" applyFill="1" applyBorder="1" applyAlignment="1" applyProtection="1">
      <alignment horizontal="left"/>
      <protection locked="0"/>
    </xf>
    <xf numFmtId="0" fontId="0" fillId="7" borderId="3" xfId="0" applyFont="1" applyFill="1" applyBorder="1" applyAlignment="1" applyProtection="1">
      <alignment horizontal="left"/>
      <protection locked="0"/>
    </xf>
    <xf numFmtId="14" fontId="0" fillId="0" borderId="4" xfId="0" applyNumberFormat="1" applyFont="1" applyBorder="1" applyAlignment="1" applyProtection="1">
      <alignment horizontal="left"/>
    </xf>
    <xf numFmtId="14" fontId="0" fillId="0" borderId="5" xfId="0" applyNumberFormat="1" applyFont="1" applyBorder="1" applyAlignment="1" applyProtection="1">
      <alignment horizontal="left"/>
    </xf>
    <xf numFmtId="14" fontId="0" fillId="0" borderId="3" xfId="0" applyNumberFormat="1" applyFont="1" applyBorder="1" applyAlignment="1" applyProtection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44" fontId="5" fillId="0" borderId="0" xfId="1" applyFont="1" applyAlignment="1">
      <alignment horizontal="right"/>
    </xf>
    <xf numFmtId="0" fontId="0" fillId="7" borderId="0" xfId="0" applyFill="1" applyBorder="1" applyAlignment="1" applyProtection="1">
      <alignment horizontal="left" vertical="center"/>
      <protection locked="0"/>
    </xf>
    <xf numFmtId="0" fontId="0" fillId="7" borderId="9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44" fontId="0" fillId="0" borderId="14" xfId="1" applyFont="1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3" fillId="7" borderId="4" xfId="0" applyFont="1" applyFill="1" applyBorder="1" applyAlignment="1" applyProtection="1">
      <alignment horizontal="left"/>
      <protection locked="0"/>
    </xf>
    <xf numFmtId="0" fontId="3" fillId="7" borderId="5" xfId="0" applyFont="1" applyFill="1" applyBorder="1" applyAlignment="1" applyProtection="1">
      <alignment horizontal="left"/>
      <protection locked="0"/>
    </xf>
    <xf numFmtId="0" fontId="3" fillId="7" borderId="3" xfId="0" applyFont="1" applyFill="1" applyBorder="1" applyAlignment="1" applyProtection="1">
      <alignment horizontal="left"/>
      <protection locked="0"/>
    </xf>
    <xf numFmtId="14" fontId="3" fillId="5" borderId="4" xfId="0" applyNumberFormat="1" applyFont="1" applyFill="1" applyBorder="1" applyAlignment="1" applyProtection="1">
      <alignment horizontal="left"/>
      <protection locked="0"/>
    </xf>
    <xf numFmtId="14" fontId="3" fillId="5" borderId="5" xfId="0" applyNumberFormat="1" applyFont="1" applyFill="1" applyBorder="1" applyAlignment="1" applyProtection="1">
      <alignment horizontal="left"/>
      <protection locked="0"/>
    </xf>
    <xf numFmtId="14" fontId="3" fillId="5" borderId="3" xfId="0" applyNumberFormat="1" applyFont="1" applyFill="1" applyBorder="1" applyAlignment="1" applyProtection="1">
      <alignment horizontal="left"/>
      <protection locked="0"/>
    </xf>
    <xf numFmtId="0" fontId="10" fillId="0" borderId="4" xfId="0" applyFont="1" applyFill="1" applyBorder="1" applyAlignment="1" applyProtection="1">
      <alignment horizontal="left"/>
      <protection locked="0"/>
    </xf>
    <xf numFmtId="0" fontId="10" fillId="0" borderId="5" xfId="0" applyFont="1" applyFill="1" applyBorder="1" applyAlignment="1" applyProtection="1">
      <alignment horizontal="left"/>
      <protection locked="0"/>
    </xf>
    <xf numFmtId="0" fontId="10" fillId="0" borderId="3" xfId="0" applyFont="1" applyFill="1" applyBorder="1" applyAlignment="1" applyProtection="1">
      <alignment horizontal="left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8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theme="1"/>
        </top>
        <bottom/>
      </border>
    </dxf>
    <dxf>
      <border outline="0">
        <right style="thin">
          <color rgb="FF8EA9DB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border outline="0">
        <right style="thin">
          <color theme="4" tint="0.3999755851924192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theme="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border outline="0">
        <right style="thin">
          <color theme="4" tint="0.3999755851924192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border outline="0">
        <right style="thin">
          <color rgb="FF8EA9DB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</font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0" formatCode="@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0" formatCode="@"/>
      <alignment horizontal="center" vertical="bottom" textRotation="0" indent="0" justifyLastLine="0" shrinkToFit="0" readingOrder="0"/>
      <border diagonalUp="0" diagonalDown="0" outline="0">
        <left/>
        <right style="thin">
          <color auto="1"/>
        </right>
        <top/>
        <bottom/>
      </border>
    </dxf>
    <dxf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0" formatCode="@"/>
      <border diagonalUp="0" diagonalDown="0" outline="0">
        <left style="thin">
          <color auto="1"/>
        </left>
        <right/>
        <top/>
        <bottom/>
      </border>
    </dxf>
    <dxf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0" formatCode="@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0" formatCode="@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0" formatCode="@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0" formatCode="@"/>
      <alignment horizontal="left" vertical="bottom" textRotation="0" indent="0" justifyLastLine="0" shrinkToFit="0" readingOrder="0"/>
      <border diagonalUp="0" diagonalDown="0" outline="0">
        <left/>
        <right style="thin">
          <color auto="1"/>
        </right>
        <top/>
        <bottom/>
      </border>
    </dxf>
    <dxf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</font>
      <numFmt numFmtId="1" formatCode="0"/>
      <alignment horizontal="center" vertical="bottom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Lines="15" dropStyle="combo" dx="15" fmlaLink="P18" fmlaRange="DD_Lookup" noThreeD="1" sel="0" val="0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Drop" dropLines="15" dropStyle="combo" dx="15" fmlaLink="P20" fmlaRange="DD_PageLookup" noThreeD="1" sel="0" val="0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276225</xdr:colOff>
      <xdr:row>0</xdr:row>
      <xdr:rowOff>0</xdr:rowOff>
    </xdr:from>
    <xdr:to>
      <xdr:col>21</xdr:col>
      <xdr:colOff>123311</xdr:colOff>
      <xdr:row>20</xdr:row>
      <xdr:rowOff>275711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0" y="0"/>
          <a:ext cx="4114286" cy="4114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</xdr:row>
      <xdr:rowOff>9525</xdr:rowOff>
    </xdr:from>
    <xdr:to>
      <xdr:col>7</xdr:col>
      <xdr:colOff>0</xdr:colOff>
      <xdr:row>19</xdr:row>
      <xdr:rowOff>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1533525" y="3695700"/>
          <a:ext cx="4848225" cy="247650"/>
          <a:chOff x="1285875" y="3648075"/>
          <a:chExt cx="4848225" cy="247650"/>
        </a:xfrm>
      </xdr:grpSpPr>
      <xdr:sp macro="" textlink="">
        <xdr:nvSpPr>
          <xdr:cNvPr id="2" name="Rectangle 1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SpPr/>
        </xdr:nvSpPr>
        <xdr:spPr>
          <a:xfrm>
            <a:off x="3495675" y="3676650"/>
            <a:ext cx="438150" cy="1524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9" name="Button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100-000005040000}"/>
                  </a:ext>
                </a:extLst>
              </xdr:cNvPr>
              <xdr:cNvSpPr/>
            </xdr:nvSpPr>
            <xdr:spPr bwMode="auto">
              <a:xfrm>
                <a:off x="5029200" y="3648075"/>
                <a:ext cx="1104900" cy="24765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7432" rIns="27432" bIns="27432" anchor="ctr" upright="1"/>
              <a:lstStyle/>
              <a:p>
                <a:pPr algn="ctr" rtl="0">
                  <a:defRPr sz="1000"/>
                </a:pP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Add Style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0" name="Drop Down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100-000006040000}"/>
                  </a:ext>
                </a:extLst>
              </xdr:cNvPr>
              <xdr:cNvSpPr/>
            </xdr:nvSpPr>
            <xdr:spPr bwMode="auto">
              <a:xfrm>
                <a:off x="1285875" y="3657600"/>
                <a:ext cx="37242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47625</xdr:rowOff>
        </xdr:from>
        <xdr:to>
          <xdr:col>1</xdr:col>
          <xdr:colOff>514350</xdr:colOff>
          <xdr:row>16</xdr:row>
          <xdr:rowOff>295275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Hide Shipping</a:t>
              </a:r>
            </a:p>
            <a:p>
              <a:pPr algn="ctr" rtl="0">
                <a:defRPr sz="1000"/>
              </a:pPr>
              <a:endParaRPr lang="en-US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142875</xdr:colOff>
          <xdr:row>16</xdr:row>
          <xdr:rowOff>47625</xdr:rowOff>
        </xdr:from>
        <xdr:to>
          <xdr:col>4</xdr:col>
          <xdr:colOff>276225</xdr:colOff>
          <xdr:row>16</xdr:row>
          <xdr:rowOff>295275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Show Shipping</a:t>
              </a:r>
            </a:p>
            <a:p>
              <a:pPr algn="ctr" rtl="0">
                <a:defRPr sz="1000"/>
              </a:pPr>
              <a:endParaRPr lang="en-US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  <xdr:twoCellAnchor>
    <xdr:from>
      <xdr:col>2</xdr:col>
      <xdr:colOff>0</xdr:colOff>
      <xdr:row>19</xdr:row>
      <xdr:rowOff>19050</xdr:rowOff>
    </xdr:from>
    <xdr:to>
      <xdr:col>6</xdr:col>
      <xdr:colOff>1114425</xdr:colOff>
      <xdr:row>19</xdr:row>
      <xdr:rowOff>276225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1533525" y="3943350"/>
          <a:ext cx="4838700" cy="0"/>
          <a:chOff x="1533525" y="3943350"/>
          <a:chExt cx="4838700" cy="142875"/>
        </a:xfrm>
      </xdr:grpSpPr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3800475" y="3981450"/>
            <a:ext cx="323850" cy="10477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3" name="Drop Down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100-000009040000}"/>
                  </a:ext>
                </a:extLst>
              </xdr:cNvPr>
              <xdr:cNvSpPr/>
            </xdr:nvSpPr>
            <xdr:spPr bwMode="auto">
              <a:xfrm>
                <a:off x="1533525" y="3943350"/>
                <a:ext cx="3724275" cy="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4" name="Button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100-00000A040000}"/>
                  </a:ext>
                </a:extLst>
              </xdr:cNvPr>
              <xdr:cNvSpPr/>
            </xdr:nvSpPr>
            <xdr:spPr bwMode="auto">
              <a:xfrm>
                <a:off x="5267325" y="3943350"/>
                <a:ext cx="1104900" cy="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7432" rIns="27432" bIns="27432" anchor="ctr" upright="1"/>
              <a:lstStyle/>
              <a:p>
                <a:pPr algn="ctr" rtl="0">
                  <a:defRPr sz="1000"/>
                </a:pP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Add Style</a:t>
                </a:r>
              </a:p>
              <a:p>
                <a:pPr algn="ctr" rtl="0">
                  <a:defRPr sz="1000"/>
                </a:pPr>
                <a:endPara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endParaRPr>
              </a:p>
            </xdr:txBody>
          </xdr:sp>
        </mc:Choice>
        <mc:Fallback/>
      </mc:AlternateContent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34A0A3F-1867-4EAB-AAAA-42F6380D9A22}" name="Order" displayName="Order" ref="A21:N24" totalsRowCount="1" headerRowDxfId="87" dataDxfId="86" headerRowCellStyle="Currency" dataCellStyle="Currency">
  <autoFilter ref="A21:N23" xr:uid="{2173F0F0-A721-4496-BAF8-01DE9223D8F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D47C55F1-3007-4EC5-B18C-6D3A0C0033F7}" name="Catalog Page" dataDxfId="85" totalsRowDxfId="84"/>
    <tableColumn id="14" xr3:uid="{CCF3F3D3-4129-4FF9-B27E-99765AEFDE41}" name="Stock" dataDxfId="83" totalsRowDxfId="82"/>
    <tableColumn id="2" xr3:uid="{647AC13D-CB1C-4760-90A4-163E9C0404D3}" name="Color" dataDxfId="81" totalsRowDxfId="80"/>
    <tableColumn id="3" xr3:uid="{67D04CC2-B2B2-4363-86B2-1544B4910E4D}" name="Width" dataDxfId="79" totalsRowDxfId="78"/>
    <tableColumn id="4" xr3:uid="{3DBA1AA5-6422-4D22-8ABA-376F8FFC0017}" name="Style Desc" dataDxfId="77" totalsRowDxfId="76"/>
    <tableColumn id="5" xr3:uid="{535A97FB-ECE8-4EA6-B329-BC8BA9E27D4C}" name="Color Desc" dataDxfId="75" totalsRowDxfId="74"/>
    <tableColumn id="13" xr3:uid="{2447A8A8-9978-4F5F-81F8-B25FDE8E4C88}" name="UPC" dataDxfId="73" totalsRowDxfId="72"/>
    <tableColumn id="6" xr3:uid="{D7A48F0E-A224-42E5-8759-40396623276A}" name="Carry Over" totalsRowLabel="Totals:" dataDxfId="71" totalsRowDxfId="70"/>
    <tableColumn id="7" xr3:uid="{582806DB-28F5-4AD3-9744-F4140CA1DB54}" name="Size" dataDxfId="69" totalsRowDxfId="68"/>
    <tableColumn id="8" xr3:uid="{A7B86098-DE5F-42C9-8900-8993D4D8767B}" name="Quantity" totalsRowFunction="sum" dataDxfId="67" totalsRowDxfId="66"/>
    <tableColumn id="9" xr3:uid="{1B6FCEA3-FB0A-4CA5-B034-82B25F0E5A23}" name="Cost" dataDxfId="65" totalsRowDxfId="64" dataCellStyle="Currency"/>
    <tableColumn id="10" xr3:uid="{ACB5E0DF-1F50-4E1A-A619-EEFAD6F36CB5}" name="MSRP" dataDxfId="63" totalsRowDxfId="62" dataCellStyle="Currency"/>
    <tableColumn id="11" xr3:uid="{E289BC4F-E605-4540-B172-6A7214DEB654}" name="MAP" dataDxfId="61" totalsRowDxfId="60" dataCellStyle="Currency"/>
    <tableColumn id="12" xr3:uid="{4805AA01-DF92-4D54-9308-FFD4B1E7CA4D}" name="Extended Cost" totalsRowFunction="sum" dataDxfId="59" totalsRowDxfId="58" dataCellStyle="Currency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817C914-751A-4564-ADBA-EC92790E4219}" name="Styles" displayName="Styles" ref="A1:J84" totalsRowShown="0" headerRowDxfId="57" dataDxfId="56" tableBorderDxfId="55" headerRowCellStyle="Currency" dataCellStyle="Currency">
  <autoFilter ref="A1:J84" xr:uid="{54DC5D35-3E18-4543-84E8-BBABC034E3EF}"/>
  <sortState xmlns:xlrd2="http://schemas.microsoft.com/office/spreadsheetml/2017/richdata2" ref="A2:J84">
    <sortCondition ref="A2"/>
  </sortState>
  <tableColumns count="10">
    <tableColumn id="1" xr3:uid="{3EC70234-1DE8-4054-A120-1D16D14589E1}" name="Catalog Page" dataDxfId="54"/>
    <tableColumn id="2" xr3:uid="{C31571BC-927D-4CBE-8F42-E935090780F2}" name="Stock" dataDxfId="53"/>
    <tableColumn id="3" xr3:uid="{E87B14B2-FF8B-46AF-99E7-0E50FF9FBF4F}" name="Color" dataDxfId="52"/>
    <tableColumn id="4" xr3:uid="{6479290D-2F7A-4F54-ADB4-9FA5E1D20CDA}" name="Width" dataDxfId="51"/>
    <tableColumn id="5" xr3:uid="{2942F4D4-FB6B-4970-87AA-915AE358498B}" name="Style Desc" dataDxfId="50"/>
    <tableColumn id="6" xr3:uid="{E11210D2-8423-4407-8FCB-F5A3B40803EC}" name="Color Desc" dataDxfId="49"/>
    <tableColumn id="8" xr3:uid="{529EBC77-F3BB-4D26-8AA0-EDCE6376CD50}" name="Carry Over" dataDxfId="48"/>
    <tableColumn id="11" xr3:uid="{FEC11964-19F6-4187-9A65-4384D583256B}" name="Cost" dataDxfId="47" dataCellStyle="Currency"/>
    <tableColumn id="12" xr3:uid="{487312F9-FAA7-4857-A38E-EC52B078DBB7}" name="MSRP" dataDxfId="46" dataCellStyle="Currency"/>
    <tableColumn id="13" xr3:uid="{53A3096C-52A7-471B-829F-EDF1AA823742}" name="MAP" dataDxfId="45" dataCellStyle="Currency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09329C7-CA4E-4BCD-8278-77DF0ACC3044}" name="SKU" displayName="SKU" ref="A1:P987" totalsRowShown="0" headerRowDxfId="44" dataDxfId="43" tableBorderDxfId="42" headerRowCellStyle="Currency" dataCellStyle="Currency">
  <autoFilter ref="A1:P987" xr:uid="{54DC5D35-3E18-4543-84E8-BBABC034E3EF}"/>
  <tableColumns count="16">
    <tableColumn id="1" xr3:uid="{EEF81701-6A93-40BA-A75B-5B77982781FD}" name="Catalog Page" dataDxfId="41"/>
    <tableColumn id="2" xr3:uid="{FD7FF321-A536-4568-8F9B-3AEB27CB5F86}" name="Stock" dataDxfId="40"/>
    <tableColumn id="3" xr3:uid="{F9406A81-96AC-42C5-82BB-981127456587}" name="Color" dataDxfId="39"/>
    <tableColumn id="4" xr3:uid="{E4221012-C5E1-4043-BB0C-DE08B755222A}" name="Width" dataDxfId="38"/>
    <tableColumn id="5" xr3:uid="{62158B54-2E22-49DD-9C4C-7BD78C818096}" name="Style Desc" dataDxfId="37"/>
    <tableColumn id="6" xr3:uid="{EC628B07-6F68-47DA-AC8C-DE965AEF6B8E}" name="Color Desc" dataDxfId="36"/>
    <tableColumn id="7" xr3:uid="{D03F8477-43CA-49AC-9F26-A3A1414C9999}" name="UPC" dataDxfId="35"/>
    <tableColumn id="8" xr3:uid="{1731EEEB-D9F9-4204-A11C-412F3FC69A7D}" name="Carry Over" dataDxfId="34"/>
    <tableColumn id="9" xr3:uid="{98D94899-A181-46B0-9E6C-33F41803490E}" name="Size" dataDxfId="33"/>
    <tableColumn id="10" xr3:uid="{8D27A03F-0935-4AB1-BBFE-2A58E090C160}" name="Quantity" dataDxfId="32"/>
    <tableColumn id="11" xr3:uid="{3AA36CE8-1C4C-4F9A-9E5C-6BB05B4D5E04}" name="Cost" dataDxfId="31" dataCellStyle="Currency"/>
    <tableColumn id="12" xr3:uid="{9BEA99A6-92A0-4D90-A57A-9774DB38A930}" name="MSRP" dataDxfId="30" dataCellStyle="Currency"/>
    <tableColumn id="13" xr3:uid="{23E524CC-2EE0-450E-AE13-992B12F7D319}" name="MAP" dataDxfId="29" dataCellStyle="Currency"/>
    <tableColumn id="14" xr3:uid="{EFD59BEA-DA2C-4F5D-B317-599520AAA920}" name="Extended Cost" dataDxfId="28" dataCellStyle="Currency">
      <calculatedColumnFormula>J2*K2</calculatedColumnFormula>
    </tableColumn>
    <tableColumn id="15" xr3:uid="{020EAABD-2789-4A3A-8FCB-C90E08422224}" name="SKU" dataDxfId="27" dataCellStyle="Currency"/>
    <tableColumn id="16" xr3:uid="{2F24FB5A-0A41-40CC-BE3E-78EC18FA115E}" name="Filler" dataDxfId="26" dataCellStyle="Currency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DB113DD-30DF-4882-9D5F-C68CF79151DE}" name="SKUU" displayName="SKUU" ref="A1:P84" totalsRowShown="0" headerRowDxfId="25" dataDxfId="24" tableBorderDxfId="23" headerRowCellStyle="Currency" dataCellStyle="Currency">
  <autoFilter ref="A1:P84" xr:uid="{9B38AE43-B379-48CB-A214-2678C723CD57}"/>
  <tableColumns count="16">
    <tableColumn id="1" xr3:uid="{A5DF8442-DE23-4555-B108-00FF3FCF9290}" name="Catalog Page" dataDxfId="22"/>
    <tableColumn id="2" xr3:uid="{06D0C287-DC62-419C-944F-5881059FEBFE}" name="Stock" dataDxfId="21"/>
    <tableColumn id="3" xr3:uid="{C5B1F5D1-9BBF-4DE9-8237-12D5B8A5BEE2}" name="Color" dataDxfId="20"/>
    <tableColumn id="4" xr3:uid="{99ADA82D-1B79-4240-98EB-9FC670D23B30}" name="Width" dataDxfId="19"/>
    <tableColumn id="5" xr3:uid="{E8C2CD25-A6D4-4856-8EBD-574D0D7A5A73}" name="Style Desc" dataDxfId="18"/>
    <tableColumn id="6" xr3:uid="{E162AB04-6921-4503-BFDF-50005F381EB0}" name="Color Desc" dataDxfId="17"/>
    <tableColumn id="7" xr3:uid="{9C69AF51-0782-4D38-8EC8-4EFEBC111DBB}" name="UPC" dataDxfId="16"/>
    <tableColumn id="8" xr3:uid="{39A9D34E-EBB0-4917-B5BF-8C7C703970A3}" name="Carry Over" dataDxfId="15"/>
    <tableColumn id="9" xr3:uid="{1FB9DF91-31B3-4683-B4CA-5B198818F33B}" name="Size" dataDxfId="14"/>
    <tableColumn id="10" xr3:uid="{3FAE0F39-CDE2-4E58-9BFF-EC20082C83D0}" name="Quantity" dataDxfId="13"/>
    <tableColumn id="11" xr3:uid="{9DF975B0-756B-4EE6-988F-9AF8AA79718D}" name="Cost" dataDxfId="12" dataCellStyle="Currency"/>
    <tableColumn id="12" xr3:uid="{809B1007-A86A-4BDD-898F-49E98F867E92}" name="MSRP" dataDxfId="11" dataCellStyle="Currency"/>
    <tableColumn id="13" xr3:uid="{FC403892-1408-42F3-86D7-7085A313EA6F}" name="MAP" dataDxfId="10" dataCellStyle="Currency"/>
    <tableColumn id="14" xr3:uid="{A688A111-FF4F-4B6D-9E13-6A84AC6739BA}" name="Extended Cost" dataDxfId="9" dataCellStyle="Currency">
      <calculatedColumnFormula>J2*K2</calculatedColumnFormula>
    </tableColumn>
    <tableColumn id="15" xr3:uid="{95EA1C5C-6565-4DC5-8124-33D29FD6F71F}" name="SKU" dataDxfId="8" dataCellStyle="Currency"/>
    <tableColumn id="16" xr3:uid="{B7E943E5-9C8B-467E-9F9E-DD50881CF720}" name="Filler" dataDxfId="7" dataCellStyle="Currency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364C6BF-DA5A-4DA6-8E34-C1FACE225005}" name="Customer" displayName="Customer" ref="A1:D420" totalsRowShown="0" headerRowDxfId="6" dataDxfId="5" tableBorderDxfId="4" headerRowCellStyle="Currency" dataCellStyle="Currency">
  <autoFilter ref="A1:D420" xr:uid="{9B38AE43-B379-48CB-A214-2678C723CD57}"/>
  <tableColumns count="4">
    <tableColumn id="1" xr3:uid="{DFE9062C-887E-499D-A89B-6FEBBF90D6DD}" name="Customer" dataDxfId="3"/>
    <tableColumn id="2" xr3:uid="{D29A2BDD-8A95-4BBF-9050-1A7B2C36390B}" name="Sold_To" dataDxfId="2"/>
    <tableColumn id="3" xr3:uid="{1A09FE3C-993D-4997-990F-FBB7552B2F61}" name="Ship_To" dataDxfId="1" dataCellStyle="Currency"/>
    <tableColumn id="4" xr3:uid="{F3F19F85-80DA-4078-97E0-07F9E6EEBD02}" name="Name" dataDxfId="0" dataCellStyle="Currency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osep@weycogroup.com" TargetMode="External"/><Relationship Id="rId1" Type="http://schemas.openxmlformats.org/officeDocument/2006/relationships/hyperlink" Target="mailto:forsakeorders@forsake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orsake.com/" TargetMode="External"/><Relationship Id="rId6" Type="http://schemas.openxmlformats.org/officeDocument/2006/relationships/ctrlProp" Target="../ctrlProps/ctrlProp2.xml"/><Relationship Id="rId11" Type="http://schemas.openxmlformats.org/officeDocument/2006/relationships/table" Target="../tables/table1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A2688-217E-4ABC-9FBF-AD5EBED24D06}">
  <sheetPr codeName="Sheet6"/>
  <dimension ref="A1:O49"/>
  <sheetViews>
    <sheetView showGridLines="0" workbookViewId="0">
      <selection activeCell="G1" sqref="G1"/>
    </sheetView>
  </sheetViews>
  <sheetFormatPr defaultRowHeight="15" x14ac:dyDescent="0.25"/>
  <cols>
    <col min="1" max="1" width="3.28515625" customWidth="1"/>
    <col min="2" max="2" width="4.28515625" customWidth="1"/>
  </cols>
  <sheetData>
    <row r="1" spans="1:13" s="71" customFormat="1" ht="18.75" x14ac:dyDescent="0.3">
      <c r="A1" s="71" t="s">
        <v>95</v>
      </c>
    </row>
    <row r="2" spans="1:13" s="72" customFormat="1" ht="15.75" x14ac:dyDescent="0.25">
      <c r="A2" s="72" t="s">
        <v>96</v>
      </c>
    </row>
    <row r="3" spans="1:13" ht="7.5" customHeight="1" x14ac:dyDescent="0.25"/>
    <row r="4" spans="1:13" s="72" customFormat="1" ht="15.75" x14ac:dyDescent="0.25">
      <c r="A4" s="73" t="s">
        <v>60</v>
      </c>
      <c r="B4" s="72" t="s">
        <v>61</v>
      </c>
    </row>
    <row r="5" spans="1:13" s="72" customFormat="1" ht="7.5" customHeight="1" x14ac:dyDescent="0.25">
      <c r="A5" s="73"/>
    </row>
    <row r="6" spans="1:13" s="72" customFormat="1" ht="15.75" x14ac:dyDescent="0.25">
      <c r="A6" s="73" t="s">
        <v>62</v>
      </c>
      <c r="B6" s="72" t="s">
        <v>65</v>
      </c>
    </row>
    <row r="7" spans="1:13" s="72" customFormat="1" ht="15.75" x14ac:dyDescent="0.25">
      <c r="C7" s="73" t="s">
        <v>66</v>
      </c>
    </row>
    <row r="8" spans="1:13" s="72" customFormat="1" ht="15.75" x14ac:dyDescent="0.25">
      <c r="C8" s="73" t="s">
        <v>67</v>
      </c>
    </row>
    <row r="9" spans="1:13" s="72" customFormat="1" ht="15.75" x14ac:dyDescent="0.25">
      <c r="C9" s="73" t="s">
        <v>70</v>
      </c>
    </row>
    <row r="10" spans="1:13" s="72" customFormat="1" ht="15.75" x14ac:dyDescent="0.25">
      <c r="C10" s="73" t="s">
        <v>79</v>
      </c>
    </row>
    <row r="11" spans="1:13" s="72" customFormat="1" ht="33" customHeight="1" x14ac:dyDescent="0.25">
      <c r="C11" s="105" t="s">
        <v>72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</row>
    <row r="12" spans="1:13" s="72" customFormat="1" ht="15.75" x14ac:dyDescent="0.25">
      <c r="C12" s="73" t="s">
        <v>71</v>
      </c>
    </row>
    <row r="13" spans="1:13" s="72" customFormat="1" ht="7.5" customHeight="1" x14ac:dyDescent="0.25">
      <c r="C13" s="73"/>
    </row>
    <row r="14" spans="1:13" s="72" customFormat="1" ht="15.75" x14ac:dyDescent="0.25">
      <c r="A14" s="94" t="s">
        <v>63</v>
      </c>
      <c r="B14" s="106" t="s">
        <v>102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</row>
    <row r="15" spans="1:13" s="72" customFormat="1" ht="15.75" x14ac:dyDescent="0.25">
      <c r="C15" s="73" t="s">
        <v>86</v>
      </c>
    </row>
    <row r="16" spans="1:13" s="72" customFormat="1" ht="15.75" x14ac:dyDescent="0.25">
      <c r="D16" s="73" t="s">
        <v>87</v>
      </c>
    </row>
    <row r="17" spans="1:15" s="72" customFormat="1" ht="15.75" x14ac:dyDescent="0.25">
      <c r="D17" s="73" t="s">
        <v>88</v>
      </c>
    </row>
    <row r="18" spans="1:15" s="72" customFormat="1" ht="15.75" x14ac:dyDescent="0.25">
      <c r="D18" s="73" t="s">
        <v>89</v>
      </c>
    </row>
    <row r="19" spans="1:15" s="72" customFormat="1" ht="7.5" customHeight="1" x14ac:dyDescent="0.25">
      <c r="D19" s="73"/>
    </row>
    <row r="20" spans="1:15" s="72" customFormat="1" ht="15.75" x14ac:dyDescent="0.25">
      <c r="A20" s="73" t="s">
        <v>64</v>
      </c>
      <c r="B20" s="73" t="s">
        <v>73</v>
      </c>
    </row>
    <row r="21" spans="1:15" s="72" customFormat="1" ht="33" customHeight="1" x14ac:dyDescent="0.25">
      <c r="C21" s="105" t="s">
        <v>75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</row>
    <row r="22" spans="1:15" s="72" customFormat="1" ht="7.5" customHeight="1" x14ac:dyDescent="0.25">
      <c r="C22" s="73"/>
    </row>
    <row r="23" spans="1:15" s="72" customFormat="1" ht="15.75" x14ac:dyDescent="0.25">
      <c r="A23" s="73" t="s">
        <v>74</v>
      </c>
      <c r="B23" s="72" t="s">
        <v>78</v>
      </c>
      <c r="C23" s="73"/>
    </row>
    <row r="24" spans="1:15" s="72" customFormat="1" ht="7.5" customHeight="1" x14ac:dyDescent="0.25">
      <c r="C24" s="73"/>
    </row>
    <row r="25" spans="1:15" s="72" customFormat="1" ht="15.75" x14ac:dyDescent="0.25">
      <c r="A25" s="73" t="s">
        <v>77</v>
      </c>
      <c r="B25" s="72" t="s">
        <v>76</v>
      </c>
    </row>
    <row r="26" spans="1:15" s="72" customFormat="1" ht="15.75" x14ac:dyDescent="0.25">
      <c r="A26" s="73"/>
      <c r="B26" s="72" t="s">
        <v>106</v>
      </c>
    </row>
    <row r="27" spans="1:15" s="72" customFormat="1" ht="15.75" x14ac:dyDescent="0.25">
      <c r="B27" s="103" t="s">
        <v>97</v>
      </c>
      <c r="C27" s="103"/>
      <c r="D27" s="103"/>
      <c r="E27" s="103"/>
      <c r="F27" s="103"/>
    </row>
    <row r="28" spans="1:15" x14ac:dyDescent="0.25">
      <c r="B28" t="s">
        <v>103</v>
      </c>
    </row>
    <row r="30" spans="1:15" x14ac:dyDescent="0.25">
      <c r="A30" s="5" t="s">
        <v>83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</row>
    <row r="31" spans="1:15" x14ac:dyDescent="0.25">
      <c r="A31" s="77" t="s">
        <v>80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</row>
    <row r="32" spans="1:15" x14ac:dyDescent="0.25">
      <c r="A32" s="77" t="s">
        <v>81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</row>
    <row r="33" spans="1:15" x14ac:dyDescent="0.25">
      <c r="A33" s="104" t="s">
        <v>98</v>
      </c>
      <c r="B33" s="104"/>
      <c r="C33" s="104"/>
      <c r="D33" s="104"/>
      <c r="E33" s="104"/>
      <c r="F33" s="77"/>
      <c r="G33" s="77"/>
      <c r="H33" s="77"/>
      <c r="I33" s="77"/>
      <c r="J33" s="77"/>
      <c r="K33" s="77"/>
      <c r="L33" s="77"/>
      <c r="M33" s="77"/>
      <c r="N33" s="77"/>
      <c r="O33" s="77"/>
    </row>
    <row r="34" spans="1:15" x14ac:dyDescent="0.2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</row>
    <row r="35" spans="1:15" x14ac:dyDescent="0.2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</row>
    <row r="36" spans="1:15" x14ac:dyDescent="0.2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x14ac:dyDescent="0.2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</row>
    <row r="38" spans="1:15" x14ac:dyDescent="0.2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</row>
    <row r="39" spans="1:15" x14ac:dyDescent="0.2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</row>
    <row r="40" spans="1:15" x14ac:dyDescent="0.2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</row>
    <row r="41" spans="1:15" x14ac:dyDescent="0.2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</row>
    <row r="42" spans="1:15" x14ac:dyDescent="0.2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</row>
    <row r="43" spans="1:15" x14ac:dyDescent="0.2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</row>
    <row r="44" spans="1:15" x14ac:dyDescent="0.2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</row>
    <row r="45" spans="1:15" x14ac:dyDescent="0.2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</row>
    <row r="46" spans="1:15" x14ac:dyDescent="0.2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</row>
    <row r="47" spans="1:15" x14ac:dyDescent="0.2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</row>
    <row r="48" spans="1:15" x14ac:dyDescent="0.2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</row>
    <row r="49" spans="1:15" x14ac:dyDescent="0.2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</row>
  </sheetData>
  <sheetProtection algorithmName="SHA-512" hashValue="mXTBD5+bBRpaf7FgHBIUutNMcuCCsXa/0MNf8RZpbL4bW6W2hiLRtdX5x59I+/5Jo+6sRyj2iAdACaIbni/QJA==" saltValue="nLBSu9ejAGk2oh6N804H+w==" spinCount="100000" sheet="1" objects="1" scenarios="1"/>
  <mergeCells count="5">
    <mergeCell ref="B27:F27"/>
    <mergeCell ref="A33:E33"/>
    <mergeCell ref="C11:M11"/>
    <mergeCell ref="B14:M14"/>
    <mergeCell ref="C21:M21"/>
  </mergeCells>
  <hyperlinks>
    <hyperlink ref="B27" r:id="rId1" xr:uid="{AA003059-A1F8-4E63-83D1-854908078F4F}"/>
    <hyperlink ref="A33" r:id="rId2" xr:uid="{8B4F5A64-0FFE-4469-AAFF-AB253613DCC8}"/>
  </hyperlinks>
  <pageMargins left="0.25" right="0.25" top="0.75" bottom="0.75" header="0.3" footer="0.3"/>
  <pageSetup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E5554-E56A-46AF-9B23-CC938B4F0203}">
  <sheetPr codeName="Sheet1">
    <pageSetUpPr fitToPage="1"/>
  </sheetPr>
  <dimension ref="A1:S24"/>
  <sheetViews>
    <sheetView tabSelected="1" zoomScaleNormal="100" workbookViewId="0">
      <pane ySplit="21" topLeftCell="A22" activePane="bottomLeft" state="frozen"/>
      <selection pane="bottomLeft" activeCell="A5" sqref="A5"/>
    </sheetView>
  </sheetViews>
  <sheetFormatPr defaultRowHeight="15" x14ac:dyDescent="0.25"/>
  <cols>
    <col min="1" max="1" width="11.28515625" style="4" customWidth="1"/>
    <col min="2" max="2" width="11.7109375" style="22" customWidth="1"/>
    <col min="3" max="3" width="8" style="3" bestFit="1" customWidth="1"/>
    <col min="4" max="4" width="9" style="3" customWidth="1"/>
    <col min="5" max="5" width="24.28515625" style="3" customWidth="1"/>
    <col min="6" max="6" width="14.5703125" style="3" customWidth="1"/>
    <col min="7" max="7" width="16.85546875" style="19" customWidth="1"/>
    <col min="8" max="8" width="12.5703125" style="23" bestFit="1" customWidth="1"/>
    <col min="9" max="9" width="8.42578125" style="3" customWidth="1"/>
    <col min="10" max="10" width="11" style="46" bestFit="1" customWidth="1"/>
    <col min="11" max="13" width="11.85546875" style="1" customWidth="1"/>
    <col min="14" max="14" width="16.5703125" style="1" bestFit="1" customWidth="1"/>
    <col min="15" max="15" width="9.140625" customWidth="1"/>
    <col min="16" max="16" width="18.42578125" hidden="1" customWidth="1"/>
    <col min="17" max="17" width="34.140625" hidden="1" customWidth="1"/>
    <col min="18" max="18" width="20.85546875" hidden="1" customWidth="1"/>
    <col min="19" max="19" width="13" customWidth="1"/>
  </cols>
  <sheetData>
    <row r="1" spans="1:19" x14ac:dyDescent="0.25">
      <c r="A1" s="179" t="s">
        <v>99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5" t="s">
        <v>99</v>
      </c>
      <c r="M1" s="175"/>
      <c r="N1" s="175"/>
      <c r="P1" s="5" t="s">
        <v>31</v>
      </c>
      <c r="Q1" s="53" t="s">
        <v>51</v>
      </c>
      <c r="R1" s="53" t="s">
        <v>52</v>
      </c>
    </row>
    <row r="2" spans="1:19" x14ac:dyDescent="0.25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5" t="s">
        <v>19</v>
      </c>
      <c r="M2" s="175"/>
      <c r="N2" s="175"/>
      <c r="P2" s="8">
        <v>44686.574479166666</v>
      </c>
      <c r="Q2" s="53" t="s">
        <v>44</v>
      </c>
      <c r="R2" s="53" t="s">
        <v>41</v>
      </c>
    </row>
    <row r="3" spans="1:19" x14ac:dyDescent="0.25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5" t="s">
        <v>20</v>
      </c>
      <c r="M3" s="175"/>
      <c r="N3" s="175"/>
      <c r="P3" s="9" t="s">
        <v>92</v>
      </c>
      <c r="Q3" s="53" t="s">
        <v>45</v>
      </c>
      <c r="R3" s="53" t="s">
        <v>42</v>
      </c>
    </row>
    <row r="4" spans="1:19" ht="18.75" x14ac:dyDescent="0.3">
      <c r="A4" s="119" t="s">
        <v>110</v>
      </c>
      <c r="B4" s="119"/>
      <c r="C4" s="119"/>
      <c r="D4" s="119"/>
      <c r="E4" s="119"/>
      <c r="F4" s="119"/>
      <c r="G4" s="92" t="s">
        <v>94</v>
      </c>
      <c r="H4" s="93" t="str">
        <f>P15</f>
        <v>1.0.1</v>
      </c>
      <c r="I4" s="91"/>
      <c r="J4" s="162" t="s">
        <v>104</v>
      </c>
      <c r="K4" s="162"/>
      <c r="L4" s="162"/>
      <c r="M4" s="162"/>
      <c r="N4" s="162"/>
      <c r="P4" s="5" t="s">
        <v>32</v>
      </c>
      <c r="Q4" s="53" t="s">
        <v>46</v>
      </c>
      <c r="R4" s="53" t="s">
        <v>107</v>
      </c>
    </row>
    <row r="5" spans="1:19" x14ac:dyDescent="0.25">
      <c r="A5" s="10" t="s">
        <v>68</v>
      </c>
      <c r="B5" s="62"/>
      <c r="C5" s="75" t="s">
        <v>53</v>
      </c>
      <c r="D5" s="123" t="str">
        <f>IFERROR(INDEX(Customer[Name], MATCH(B5, Customer[Customer],0)), "Customer not found")</f>
        <v>Customer not found</v>
      </c>
      <c r="E5" s="124"/>
      <c r="F5" s="113"/>
      <c r="G5" s="114"/>
      <c r="H5" s="172"/>
      <c r="I5" s="173"/>
      <c r="J5" s="173"/>
      <c r="K5" s="173"/>
      <c r="L5" s="173"/>
      <c r="M5" s="174"/>
      <c r="N5" s="180"/>
      <c r="P5" s="9" t="s">
        <v>109</v>
      </c>
      <c r="Q5" s="53" t="s">
        <v>47</v>
      </c>
      <c r="R5" s="53" t="s">
        <v>43</v>
      </c>
    </row>
    <row r="6" spans="1:19" x14ac:dyDescent="0.25">
      <c r="A6" s="10" t="s">
        <v>16</v>
      </c>
      <c r="B6" s="120"/>
      <c r="C6" s="121"/>
      <c r="D6" s="121"/>
      <c r="E6" s="122"/>
      <c r="F6" s="115"/>
      <c r="G6" s="116"/>
      <c r="H6" s="128" t="s">
        <v>21</v>
      </c>
      <c r="I6" s="129"/>
      <c r="J6" s="166"/>
      <c r="K6" s="167"/>
      <c r="L6" s="167"/>
      <c r="M6" s="168"/>
      <c r="N6" s="181"/>
      <c r="Q6" s="53" t="s">
        <v>108</v>
      </c>
      <c r="R6" s="53"/>
    </row>
    <row r="7" spans="1:19" x14ac:dyDescent="0.25">
      <c r="A7" s="10"/>
      <c r="B7" s="120"/>
      <c r="C7" s="121"/>
      <c r="D7" s="121"/>
      <c r="E7" s="122"/>
      <c r="F7" s="115"/>
      <c r="G7" s="116"/>
      <c r="H7" s="128" t="s">
        <v>22</v>
      </c>
      <c r="I7" s="129"/>
      <c r="J7" s="169">
        <f ca="1">TODAY()</f>
        <v>44712</v>
      </c>
      <c r="K7" s="170"/>
      <c r="L7" s="170"/>
      <c r="M7" s="171"/>
      <c r="N7" s="181"/>
      <c r="P7" s="5" t="s">
        <v>33</v>
      </c>
      <c r="Q7" s="53" t="s">
        <v>48</v>
      </c>
    </row>
    <row r="8" spans="1:19" x14ac:dyDescent="0.25">
      <c r="A8" s="10" t="s">
        <v>17</v>
      </c>
      <c r="B8" s="134"/>
      <c r="C8" s="134"/>
      <c r="D8" s="60"/>
      <c r="E8" s="60"/>
      <c r="F8" s="115"/>
      <c r="G8" s="116"/>
      <c r="H8" s="130" t="s">
        <v>105</v>
      </c>
      <c r="I8" s="131"/>
      <c r="J8" s="131"/>
      <c r="K8" s="131"/>
      <c r="L8" s="131"/>
      <c r="M8" s="132"/>
      <c r="N8" s="181"/>
      <c r="P8" s="11" t="s">
        <v>100</v>
      </c>
    </row>
    <row r="9" spans="1:19" x14ac:dyDescent="0.25">
      <c r="A9" s="10" t="s">
        <v>18</v>
      </c>
      <c r="B9" s="120"/>
      <c r="C9" s="121"/>
      <c r="D9" s="121"/>
      <c r="E9" s="122"/>
      <c r="F9" s="115"/>
      <c r="G9" s="116"/>
      <c r="H9" s="128" t="s">
        <v>25</v>
      </c>
      <c r="I9" s="129"/>
      <c r="J9" s="163"/>
      <c r="K9" s="164"/>
      <c r="L9" s="164"/>
      <c r="M9" s="165"/>
      <c r="N9" s="181"/>
      <c r="P9" s="9" t="s">
        <v>101</v>
      </c>
    </row>
    <row r="10" spans="1:19" x14ac:dyDescent="0.25">
      <c r="A10" s="10" t="s">
        <v>69</v>
      </c>
      <c r="B10" s="59"/>
      <c r="C10" s="76" t="s">
        <v>53</v>
      </c>
      <c r="D10" s="123" t="str">
        <f>IFERROR(INDEX(Customer[Name], MATCH(CONCATENATE(B5, "-",B10), Customer[Customer],0)), D5)</f>
        <v>Customer not found</v>
      </c>
      <c r="E10" s="124"/>
      <c r="F10" s="115"/>
      <c r="G10" s="116"/>
      <c r="H10" s="128" t="s">
        <v>26</v>
      </c>
      <c r="I10" s="129"/>
      <c r="J10" s="185"/>
      <c r="K10" s="186"/>
      <c r="L10" s="186"/>
      <c r="M10" s="187"/>
      <c r="N10" s="181"/>
    </row>
    <row r="11" spans="1:19" x14ac:dyDescent="0.25">
      <c r="A11" s="10" t="s">
        <v>16</v>
      </c>
      <c r="B11" s="188"/>
      <c r="C11" s="189"/>
      <c r="D11" s="189"/>
      <c r="E11" s="190"/>
      <c r="F11" s="115"/>
      <c r="G11" s="116"/>
      <c r="H11" s="128" t="s">
        <v>0</v>
      </c>
      <c r="I11" s="129"/>
      <c r="J11" s="182" t="s">
        <v>51</v>
      </c>
      <c r="K11" s="183"/>
      <c r="L11" s="183"/>
      <c r="M11" s="184"/>
      <c r="N11" s="181"/>
      <c r="P11" s="5" t="s">
        <v>35</v>
      </c>
      <c r="S11" s="25"/>
    </row>
    <row r="12" spans="1:19" ht="15" customHeight="1" x14ac:dyDescent="0.25">
      <c r="A12" s="10"/>
      <c r="B12" s="188"/>
      <c r="C12" s="189"/>
      <c r="D12" s="189"/>
      <c r="E12" s="190"/>
      <c r="F12" s="115"/>
      <c r="G12" s="116"/>
      <c r="H12" s="128" t="s">
        <v>28</v>
      </c>
      <c r="I12" s="129"/>
      <c r="J12" s="182" t="s">
        <v>52</v>
      </c>
      <c r="K12" s="183"/>
      <c r="L12" s="183"/>
      <c r="M12" s="184"/>
      <c r="N12" s="181"/>
      <c r="P12" s="9">
        <f>SUBTOTAL(103, Order[Stock])</f>
        <v>0</v>
      </c>
    </row>
    <row r="13" spans="1:19" x14ac:dyDescent="0.25">
      <c r="A13" s="10" t="s">
        <v>17</v>
      </c>
      <c r="B13" s="133"/>
      <c r="C13" s="133"/>
      <c r="D13" s="61"/>
      <c r="E13" s="61"/>
      <c r="F13" s="117"/>
      <c r="G13" s="118"/>
      <c r="H13" s="128" t="s">
        <v>23</v>
      </c>
      <c r="I13" s="129"/>
      <c r="J13" s="125"/>
      <c r="K13" s="126"/>
      <c r="L13" s="126"/>
      <c r="M13" s="127"/>
      <c r="N13" s="181"/>
      <c r="Q13" s="18"/>
    </row>
    <row r="14" spans="1:19" x14ac:dyDescent="0.25">
      <c r="A14" s="10" t="s">
        <v>18</v>
      </c>
      <c r="B14" s="107"/>
      <c r="C14" s="108"/>
      <c r="D14" s="109"/>
      <c r="E14" s="110" t="s">
        <v>82</v>
      </c>
      <c r="F14" s="111"/>
      <c r="G14" s="112"/>
      <c r="H14" s="128" t="s">
        <v>29</v>
      </c>
      <c r="I14" s="129"/>
      <c r="J14" s="138"/>
      <c r="K14" s="139"/>
      <c r="L14" s="139"/>
      <c r="M14" s="140"/>
      <c r="N14" s="181"/>
      <c r="P14" s="5" t="s">
        <v>50</v>
      </c>
    </row>
    <row r="15" spans="1:19" x14ac:dyDescent="0.25">
      <c r="A15" s="13" t="s">
        <v>27</v>
      </c>
      <c r="B15" s="142"/>
      <c r="C15" s="143"/>
      <c r="D15" s="143"/>
      <c r="E15" s="143"/>
      <c r="F15" s="143"/>
      <c r="G15" s="144"/>
      <c r="H15" s="128" t="s">
        <v>24</v>
      </c>
      <c r="I15" s="129"/>
      <c r="J15" s="138"/>
      <c r="K15" s="139"/>
      <c r="L15" s="139"/>
      <c r="M15" s="140"/>
      <c r="N15" s="181"/>
      <c r="P15" s="9" t="s">
        <v>93</v>
      </c>
    </row>
    <row r="16" spans="1:19" x14ac:dyDescent="0.25">
      <c r="A16" s="12"/>
      <c r="B16" s="145"/>
      <c r="C16" s="146"/>
      <c r="D16" s="146"/>
      <c r="E16" s="146"/>
      <c r="F16" s="146"/>
      <c r="G16" s="147"/>
      <c r="H16" s="149"/>
      <c r="I16" s="150"/>
      <c r="J16" s="153" t="s">
        <v>58</v>
      </c>
      <c r="K16" s="154"/>
      <c r="L16" s="154"/>
      <c r="M16" s="154"/>
      <c r="N16" s="155"/>
    </row>
    <row r="17" spans="1:18" ht="26.25" customHeight="1" x14ac:dyDescent="0.25">
      <c r="A17" s="117"/>
      <c r="B17" s="148"/>
      <c r="C17" s="148"/>
      <c r="D17" s="148"/>
      <c r="E17" s="148"/>
      <c r="F17" s="148"/>
      <c r="G17" s="118"/>
      <c r="H17" s="151"/>
      <c r="I17" s="152"/>
      <c r="J17" s="156"/>
      <c r="K17" s="157"/>
      <c r="L17" s="157"/>
      <c r="M17" s="157"/>
      <c r="N17" s="158"/>
      <c r="P17" s="5" t="s">
        <v>59</v>
      </c>
      <c r="R17" s="18"/>
    </row>
    <row r="18" spans="1:18" ht="20.25" customHeight="1" x14ac:dyDescent="0.25">
      <c r="A18" s="178" t="s">
        <v>91</v>
      </c>
      <c r="B18" s="178"/>
      <c r="C18" s="178"/>
      <c r="D18" s="178"/>
      <c r="E18" s="176"/>
      <c r="F18" s="176"/>
      <c r="G18" s="177"/>
      <c r="H18" s="151"/>
      <c r="I18" s="152"/>
      <c r="J18" s="159" t="s">
        <v>30</v>
      </c>
      <c r="K18" s="160"/>
      <c r="L18" s="160"/>
      <c r="M18" s="160"/>
      <c r="N18" s="161"/>
      <c r="P18" s="69"/>
    </row>
    <row r="19" spans="1:18" ht="20.25" customHeight="1" x14ac:dyDescent="0.25">
      <c r="A19" s="141" t="s">
        <v>90</v>
      </c>
      <c r="B19" s="141"/>
      <c r="C19" s="141"/>
      <c r="D19" s="141"/>
      <c r="E19" s="141"/>
      <c r="F19" s="68"/>
      <c r="G19" s="70"/>
      <c r="H19" s="135" t="s">
        <v>13</v>
      </c>
      <c r="I19" s="136"/>
      <c r="J19" s="87">
        <f>SUM(J22:J23)</f>
        <v>0</v>
      </c>
      <c r="K19" s="26"/>
      <c r="L19" s="137" t="s">
        <v>14</v>
      </c>
      <c r="M19" s="137"/>
      <c r="N19" s="88">
        <f>SUM(N22:N23)</f>
        <v>0</v>
      </c>
      <c r="P19" s="5" t="s">
        <v>84</v>
      </c>
    </row>
    <row r="20" spans="1:18" ht="22.5" hidden="1" customHeight="1" x14ac:dyDescent="0.25">
      <c r="A20" s="89" t="s">
        <v>85</v>
      </c>
      <c r="B20" s="90"/>
      <c r="C20" s="78"/>
      <c r="D20" s="78"/>
      <c r="E20" s="78"/>
      <c r="F20" s="78"/>
      <c r="G20" s="79"/>
      <c r="H20" s="135" t="s">
        <v>13</v>
      </c>
      <c r="I20" s="136"/>
      <c r="J20" s="87">
        <f>SUM(J22:J23)</f>
        <v>0</v>
      </c>
      <c r="K20" s="26"/>
      <c r="L20" s="137" t="s">
        <v>14</v>
      </c>
      <c r="M20" s="137"/>
      <c r="N20" s="88">
        <f>SUM(N22:N23)</f>
        <v>0</v>
      </c>
      <c r="P20" s="69"/>
    </row>
    <row r="21" spans="1:18" s="18" customFormat="1" ht="30" customHeight="1" x14ac:dyDescent="0.25">
      <c r="A21" s="14" t="s">
        <v>34</v>
      </c>
      <c r="B21" s="14" t="s">
        <v>10</v>
      </c>
      <c r="C21" s="15" t="s">
        <v>1</v>
      </c>
      <c r="D21" s="14" t="s">
        <v>12</v>
      </c>
      <c r="E21" s="14" t="s">
        <v>2</v>
      </c>
      <c r="F21" s="14" t="s">
        <v>11</v>
      </c>
      <c r="G21" s="14" t="s">
        <v>9</v>
      </c>
      <c r="H21" s="14" t="s">
        <v>3</v>
      </c>
      <c r="I21" s="14" t="s">
        <v>4</v>
      </c>
      <c r="J21" s="16" t="s">
        <v>5</v>
      </c>
      <c r="K21" s="17" t="s">
        <v>6</v>
      </c>
      <c r="L21" s="17" t="s">
        <v>8</v>
      </c>
      <c r="M21" s="17" t="s">
        <v>7</v>
      </c>
      <c r="N21" s="17" t="s">
        <v>15</v>
      </c>
      <c r="Q21"/>
      <c r="R21"/>
    </row>
    <row r="22" spans="1:18" x14ac:dyDescent="0.25">
      <c r="A22" s="24"/>
      <c r="B22" s="21"/>
      <c r="C22" s="6"/>
      <c r="D22" s="6"/>
      <c r="E22" s="6"/>
      <c r="F22" s="6"/>
      <c r="H22" s="20"/>
      <c r="I22" s="6"/>
      <c r="J22" s="74"/>
      <c r="K22" s="2"/>
      <c r="L22" s="2"/>
      <c r="M22" s="54"/>
      <c r="N22" s="7"/>
    </row>
    <row r="23" spans="1:18" x14ac:dyDescent="0.25">
      <c r="A23" s="47"/>
      <c r="B23" s="48"/>
      <c r="C23" s="6"/>
      <c r="D23" s="6"/>
      <c r="E23" s="6"/>
      <c r="F23" s="49"/>
      <c r="G23" s="50"/>
      <c r="H23" s="51"/>
      <c r="I23" s="6"/>
      <c r="J23" s="74"/>
      <c r="K23" s="2"/>
      <c r="L23" s="2"/>
      <c r="M23" s="54"/>
      <c r="N23" s="7"/>
    </row>
    <row r="24" spans="1:18" x14ac:dyDescent="0.25">
      <c r="A24" s="55"/>
      <c r="B24" s="55"/>
      <c r="C24" s="55"/>
      <c r="D24" s="55"/>
      <c r="E24" s="55"/>
      <c r="F24" s="55"/>
      <c r="G24" s="55"/>
      <c r="H24" s="58" t="s">
        <v>49</v>
      </c>
      <c r="I24" s="55"/>
      <c r="J24" s="5">
        <f>SUBTOTAL(109,Order[Quantity])</f>
        <v>0</v>
      </c>
      <c r="K24" s="56"/>
      <c r="L24" s="56"/>
      <c r="M24" s="56"/>
      <c r="N24" s="57">
        <f>SUBTOTAL(109,Order[Extended Cost])</f>
        <v>0</v>
      </c>
    </row>
  </sheetData>
  <sheetProtection algorithmName="SHA-512" hashValue="Q443885vd1p4iyDPnRfiesyBVVCHT5pGg3BQCmC4wNAuJCSXakV8zG3tqW6Ggn4YLeEiLf/2/HpT267YQ6JjIQ==" saltValue="Qri9NIyO+gauznchxGg2iA==" spinCount="100000" sheet="1" objects="1" scenarios="1" autoFilter="0"/>
  <dataConsolidate/>
  <mergeCells count="51">
    <mergeCell ref="L1:N1"/>
    <mergeCell ref="E18:G18"/>
    <mergeCell ref="A18:D18"/>
    <mergeCell ref="A1:K3"/>
    <mergeCell ref="N5:N15"/>
    <mergeCell ref="J11:M11"/>
    <mergeCell ref="J10:M10"/>
    <mergeCell ref="J12:M12"/>
    <mergeCell ref="J14:M14"/>
    <mergeCell ref="B12:E12"/>
    <mergeCell ref="B11:E11"/>
    <mergeCell ref="H14:I14"/>
    <mergeCell ref="H12:I12"/>
    <mergeCell ref="H15:I15"/>
    <mergeCell ref="L2:N2"/>
    <mergeCell ref="L3:N3"/>
    <mergeCell ref="J4:N4"/>
    <mergeCell ref="J9:M9"/>
    <mergeCell ref="J6:M6"/>
    <mergeCell ref="J7:M7"/>
    <mergeCell ref="H5:M5"/>
    <mergeCell ref="H6:I6"/>
    <mergeCell ref="H7:I7"/>
    <mergeCell ref="H20:I20"/>
    <mergeCell ref="L20:M20"/>
    <mergeCell ref="J15:M15"/>
    <mergeCell ref="A19:E19"/>
    <mergeCell ref="B15:G16"/>
    <mergeCell ref="A17:G17"/>
    <mergeCell ref="H19:I19"/>
    <mergeCell ref="L19:M19"/>
    <mergeCell ref="H16:I18"/>
    <mergeCell ref="J16:N17"/>
    <mergeCell ref="J18:N18"/>
    <mergeCell ref="J13:M13"/>
    <mergeCell ref="H13:I13"/>
    <mergeCell ref="H8:M8"/>
    <mergeCell ref="B9:E9"/>
    <mergeCell ref="B13:C13"/>
    <mergeCell ref="H10:I10"/>
    <mergeCell ref="H9:I9"/>
    <mergeCell ref="H11:I11"/>
    <mergeCell ref="D10:E10"/>
    <mergeCell ref="B8:C8"/>
    <mergeCell ref="B14:D14"/>
    <mergeCell ref="E14:G14"/>
    <mergeCell ref="F5:G13"/>
    <mergeCell ref="A4:F4"/>
    <mergeCell ref="B7:E7"/>
    <mergeCell ref="B6:E6"/>
    <mergeCell ref="D5:E5"/>
  </mergeCells>
  <dataValidations count="10">
    <dataValidation type="whole" allowBlank="1" showInputMessage="1" showErrorMessage="1" error="Enter a number between 1 and 999" sqref="J22:J23" xr:uid="{7693B11C-F62E-43EA-9B22-97376AAA5935}">
      <formula1>1</formula1>
      <formula2>999</formula2>
    </dataValidation>
    <dataValidation type="textLength" showInputMessage="1" showErrorMessage="1" error="Bill To must be 5 characters." sqref="B5" xr:uid="{2A58B9C7-E7F1-4036-8B32-EC00E5EDF703}">
      <formula1>5</formula1>
      <formula2>5</formula2>
    </dataValidation>
    <dataValidation type="list" operator="equal" allowBlank="1" showInputMessage="1" showErrorMessage="1" error="Please select a ship to from the list." sqref="B10" xr:uid="{E7A855C7-0256-41BF-B45C-F3B1D07EEA64}">
      <formula1>OFFSET(SoldStart,MATCH(B5,SoldCol,0)-1,1,COUNTIF(SoldCol,B5),1)</formula1>
    </dataValidation>
    <dataValidation type="textLength" allowBlank="1" showInputMessage="1" showErrorMessage="1" error="PO# maximum length is 15" sqref="J6" xr:uid="{845ED32E-16B3-4AE7-8F0A-6EDD284582B2}">
      <formula1>0</formula1>
      <formula2>15</formula2>
    </dataValidation>
    <dataValidation type="date" allowBlank="1" showInputMessage="1" showErrorMessage="1" error="You must enter a date in mm/dd/yyyy format that is between the ship date and 18 months from today." sqref="J10:M10" xr:uid="{E657B0FD-E3B9-49E1-A08F-F4F6E55E1374}">
      <formula1>J9</formula1>
      <formula2>TODAY() + 548</formula2>
    </dataValidation>
    <dataValidation type="date" allowBlank="1" showInputMessage="1" showErrorMessage="1" errorTitle="Invalid Date" error="You must enter a date in mm/dd/yyyy format that is between tomorrow and 18 months from today." sqref="J9:M9" xr:uid="{0D9A7D58-1BBC-402F-B4DB-21044F8288C6}">
      <formula1>TODAY() +1</formula1>
      <formula2>TODAY() + 548</formula2>
    </dataValidation>
    <dataValidation type="list" allowBlank="1" showInputMessage="1" showErrorMessage="1" error="You are not allowed to change the price level" sqref="J12:M12" xr:uid="{8A2DC8B1-3235-4527-B192-823DCCA07D43}">
      <formula1>$R$1:$R$6</formula1>
    </dataValidation>
    <dataValidation type="textLength" allowBlank="1" showInputMessage="1" showErrorMessage="1" sqref="J13:M13" xr:uid="{AD428963-5F0F-4244-A939-233A9F466361}">
      <formula1>0</formula1>
      <formula2>100</formula2>
    </dataValidation>
    <dataValidation type="textLength" operator="lessThan" allowBlank="1" showInputMessage="1" showErrorMessage="1" error="Comments can be up to 300 characters." sqref="B15" xr:uid="{5F131AB6-1A71-47F3-967E-DD6880F8334D}">
      <formula1>301</formula1>
    </dataValidation>
    <dataValidation type="list" allowBlank="1" showInputMessage="1" showErrorMessage="1" error="You are not allowed to change the terms." sqref="J11:M11" xr:uid="{A051E8D8-5413-4101-9825-9EAA56926E6F}">
      <formula1>$Q$1:$Q$6</formula1>
    </dataValidation>
  </dataValidations>
  <hyperlinks>
    <hyperlink ref="H8" r:id="rId1" xr:uid="{85745655-39BA-4BA5-895C-2BAE94421D28}"/>
  </hyperlinks>
  <pageMargins left="0.25" right="0.25" top="0.75" bottom="0.75" header="0.3" footer="0.3"/>
  <pageSetup scale="49" fitToHeight="0" orientation="landscape" horizontalDpi="1200" verticalDpi="1200" r:id="rId2"/>
  <headerFooter>
    <oddFooter>&amp;RPage &amp;P of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Button 5">
              <controlPr defaultSize="0" autoFill="0" autoPict="0" macro="[0]!Button_Add">
                <anchor moveWithCells="1" sizeWithCells="1">
                  <from>
                    <xdr:col>6</xdr:col>
                    <xdr:colOff>19050</xdr:colOff>
                    <xdr:row>18</xdr:row>
                    <xdr:rowOff>9525</xdr:rowOff>
                  </from>
                  <to>
                    <xdr:col>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>
                <anchor moveWithCells="1">
                  <from>
                    <xdr:col>2</xdr:col>
                    <xdr:colOff>0</xdr:colOff>
                    <xdr:row>18</xdr:row>
                    <xdr:rowOff>19050</xdr:rowOff>
                  </from>
                  <to>
                    <xdr:col>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Button 7">
              <controlPr defaultSize="0" print="0" autoFill="0" autoPict="0" macro="[0]!HideShip">
                <anchor moveWithCells="1" sizeWithCells="1">
                  <from>
                    <xdr:col>0</xdr:col>
                    <xdr:colOff>0</xdr:colOff>
                    <xdr:row>16</xdr:row>
                    <xdr:rowOff>47625</xdr:rowOff>
                  </from>
                  <to>
                    <xdr:col>1</xdr:col>
                    <xdr:colOff>514350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Button 8">
              <controlPr defaultSize="0" print="0" autoFill="0" autoPict="0" macro="[0]!ShowShip">
                <anchor moveWithCells="1" sizeWithCells="1">
                  <from>
                    <xdr:col>2</xdr:col>
                    <xdr:colOff>142875</xdr:colOff>
                    <xdr:row>16</xdr:row>
                    <xdr:rowOff>47625</xdr:rowOff>
                  </from>
                  <to>
                    <xdr:col>4</xdr:col>
                    <xdr:colOff>276225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Drop Down 9">
              <controlPr defaultSize="0" autoLine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Button 10">
              <controlPr defaultSize="0" autoFill="0" autoPict="0" macro="[0]!PageButton_Add">
                <anchor moveWithCells="1" sizeWithCells="1">
                  <from>
                    <xdr:col>6</xdr:col>
                    <xdr:colOff>9525</xdr:colOff>
                    <xdr:row>19</xdr:row>
                    <xdr:rowOff>0</xdr:rowOff>
                  </from>
                  <to>
                    <xdr:col>6</xdr:col>
                    <xdr:colOff>1114425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1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13B4C-C911-486F-BF47-D1FDD719F330}">
  <sheetPr codeName="Sheet5"/>
  <dimension ref="A1:J84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85546875" customWidth="1"/>
    <col min="2" max="2" width="14.85546875" style="3" customWidth="1"/>
    <col min="3" max="4" width="9.140625" style="3"/>
    <col min="5" max="5" width="27.42578125" customWidth="1"/>
    <col min="6" max="6" width="20.5703125" customWidth="1"/>
    <col min="7" max="7" width="14.28515625" customWidth="1"/>
    <col min="8" max="10" width="11.5703125" customWidth="1"/>
  </cols>
  <sheetData>
    <row r="1" spans="1:10" s="38" customFormat="1" ht="30" customHeight="1" x14ac:dyDescent="0.25">
      <c r="A1" s="32" t="s">
        <v>34</v>
      </c>
      <c r="B1" s="34" t="s">
        <v>10</v>
      </c>
      <c r="C1" s="34" t="s">
        <v>1</v>
      </c>
      <c r="D1" s="34" t="s">
        <v>12</v>
      </c>
      <c r="E1" s="33" t="s">
        <v>2</v>
      </c>
      <c r="F1" s="33" t="s">
        <v>11</v>
      </c>
      <c r="G1" s="33" t="s">
        <v>3</v>
      </c>
      <c r="H1" s="35" t="s">
        <v>6</v>
      </c>
      <c r="I1" s="35" t="s">
        <v>8</v>
      </c>
      <c r="J1" s="35" t="s">
        <v>7</v>
      </c>
    </row>
    <row r="2" spans="1:10" s="43" customFormat="1" x14ac:dyDescent="0.25">
      <c r="A2" s="80">
        <v>0</v>
      </c>
      <c r="B2" s="39" t="s">
        <v>433</v>
      </c>
      <c r="C2" s="67" t="s">
        <v>434</v>
      </c>
      <c r="D2" s="67" t="s">
        <v>113</v>
      </c>
      <c r="E2" s="67" t="s">
        <v>435</v>
      </c>
      <c r="F2" s="82" t="s">
        <v>436</v>
      </c>
      <c r="G2" s="84" t="s">
        <v>377</v>
      </c>
      <c r="H2" s="40">
        <v>65</v>
      </c>
      <c r="I2" s="86">
        <v>130</v>
      </c>
      <c r="J2" s="86">
        <v>129.94999999999999</v>
      </c>
    </row>
    <row r="3" spans="1:10" x14ac:dyDescent="0.25">
      <c r="A3" s="80">
        <v>0</v>
      </c>
      <c r="B3" s="81" t="s">
        <v>433</v>
      </c>
      <c r="C3" s="95" t="s">
        <v>450</v>
      </c>
      <c r="D3" s="95" t="s">
        <v>113</v>
      </c>
      <c r="E3" s="95" t="s">
        <v>435</v>
      </c>
      <c r="F3" s="82" t="s">
        <v>451</v>
      </c>
      <c r="G3" s="84" t="s">
        <v>377</v>
      </c>
      <c r="H3" s="86">
        <v>65</v>
      </c>
      <c r="I3" s="86">
        <v>130</v>
      </c>
      <c r="J3" s="86">
        <v>129.94999999999999</v>
      </c>
    </row>
    <row r="4" spans="1:10" x14ac:dyDescent="0.25">
      <c r="A4" s="80">
        <v>0</v>
      </c>
      <c r="B4" s="81" t="s">
        <v>998</v>
      </c>
      <c r="C4" s="95" t="s">
        <v>999</v>
      </c>
      <c r="D4" s="95" t="s">
        <v>113</v>
      </c>
      <c r="E4" s="95" t="s">
        <v>1000</v>
      </c>
      <c r="F4" s="82" t="s">
        <v>1001</v>
      </c>
      <c r="G4" s="84" t="s">
        <v>377</v>
      </c>
      <c r="H4" s="86">
        <v>65</v>
      </c>
      <c r="I4" s="86">
        <v>130</v>
      </c>
      <c r="J4" s="86">
        <v>129.94999999999999</v>
      </c>
    </row>
    <row r="5" spans="1:10" x14ac:dyDescent="0.25">
      <c r="A5" s="80">
        <v>0</v>
      </c>
      <c r="B5" s="81" t="s">
        <v>998</v>
      </c>
      <c r="C5" s="95" t="s">
        <v>1014</v>
      </c>
      <c r="D5" s="95" t="s">
        <v>113</v>
      </c>
      <c r="E5" s="95" t="s">
        <v>1000</v>
      </c>
      <c r="F5" s="82" t="s">
        <v>1015</v>
      </c>
      <c r="G5" s="84" t="s">
        <v>377</v>
      </c>
      <c r="H5" s="86">
        <v>65</v>
      </c>
      <c r="I5" s="86">
        <v>130</v>
      </c>
      <c r="J5" s="86">
        <v>129.94999999999999</v>
      </c>
    </row>
    <row r="6" spans="1:10" x14ac:dyDescent="0.25">
      <c r="A6" s="80">
        <v>1</v>
      </c>
      <c r="B6" s="81" t="s">
        <v>721</v>
      </c>
      <c r="C6" s="95" t="s">
        <v>278</v>
      </c>
      <c r="D6" s="95" t="s">
        <v>113</v>
      </c>
      <c r="E6" s="95" t="s">
        <v>722</v>
      </c>
      <c r="F6" s="82" t="s">
        <v>280</v>
      </c>
      <c r="G6" s="84" t="s">
        <v>377</v>
      </c>
      <c r="H6" s="86">
        <v>77.5</v>
      </c>
      <c r="I6" s="86">
        <v>155</v>
      </c>
      <c r="J6" s="86">
        <v>154.94999999999999</v>
      </c>
    </row>
    <row r="7" spans="1:10" x14ac:dyDescent="0.25">
      <c r="A7" s="80">
        <v>1</v>
      </c>
      <c r="B7" s="81" t="s">
        <v>721</v>
      </c>
      <c r="C7" s="95" t="s">
        <v>738</v>
      </c>
      <c r="D7" s="95" t="s">
        <v>113</v>
      </c>
      <c r="E7" s="95" t="s">
        <v>722</v>
      </c>
      <c r="F7" s="82" t="s">
        <v>739</v>
      </c>
      <c r="G7" s="84" t="s">
        <v>377</v>
      </c>
      <c r="H7" s="86">
        <v>77.5</v>
      </c>
      <c r="I7" s="86">
        <v>155</v>
      </c>
      <c r="J7" s="86">
        <v>154.94999999999999</v>
      </c>
    </row>
    <row r="8" spans="1:10" x14ac:dyDescent="0.25">
      <c r="A8" s="80">
        <v>1</v>
      </c>
      <c r="B8" s="81" t="s">
        <v>721</v>
      </c>
      <c r="C8" s="95" t="s">
        <v>755</v>
      </c>
      <c r="D8" s="95" t="s">
        <v>113</v>
      </c>
      <c r="E8" s="95" t="s">
        <v>722</v>
      </c>
      <c r="F8" s="82" t="s">
        <v>756</v>
      </c>
      <c r="G8" s="84" t="s">
        <v>377</v>
      </c>
      <c r="H8" s="86">
        <v>77.5</v>
      </c>
      <c r="I8" s="86">
        <v>155</v>
      </c>
      <c r="J8" s="86">
        <v>154.94999999999999</v>
      </c>
    </row>
    <row r="9" spans="1:10" x14ac:dyDescent="0.25">
      <c r="A9" s="80">
        <v>2</v>
      </c>
      <c r="B9" s="81" t="s">
        <v>246</v>
      </c>
      <c r="C9" s="95" t="s">
        <v>200</v>
      </c>
      <c r="D9" s="95" t="s">
        <v>113</v>
      </c>
      <c r="E9" s="95" t="s">
        <v>247</v>
      </c>
      <c r="F9" s="82" t="s">
        <v>201</v>
      </c>
      <c r="G9" s="101" t="s">
        <v>117</v>
      </c>
      <c r="H9" s="86">
        <v>85</v>
      </c>
      <c r="I9" s="86">
        <v>170</v>
      </c>
      <c r="J9" s="86">
        <v>169.95</v>
      </c>
    </row>
    <row r="10" spans="1:10" x14ac:dyDescent="0.25">
      <c r="A10" s="80">
        <v>2</v>
      </c>
      <c r="B10" s="81" t="s">
        <v>261</v>
      </c>
      <c r="C10" s="95" t="s">
        <v>262</v>
      </c>
      <c r="D10" s="95" t="s">
        <v>113</v>
      </c>
      <c r="E10" s="95" t="s">
        <v>247</v>
      </c>
      <c r="F10" s="82" t="s">
        <v>263</v>
      </c>
      <c r="G10" s="101" t="s">
        <v>117</v>
      </c>
      <c r="H10" s="86">
        <v>85</v>
      </c>
      <c r="I10" s="86">
        <v>170</v>
      </c>
      <c r="J10" s="86">
        <v>169.95</v>
      </c>
    </row>
    <row r="11" spans="1:10" x14ac:dyDescent="0.25">
      <c r="A11" s="80">
        <v>2</v>
      </c>
      <c r="B11" s="81" t="s">
        <v>607</v>
      </c>
      <c r="C11" s="95" t="s">
        <v>495</v>
      </c>
      <c r="D11" s="95" t="s">
        <v>113</v>
      </c>
      <c r="E11" s="95" t="s">
        <v>247</v>
      </c>
      <c r="F11" s="82" t="s">
        <v>496</v>
      </c>
      <c r="G11" s="101" t="s">
        <v>117</v>
      </c>
      <c r="H11" s="86">
        <v>85</v>
      </c>
      <c r="I11" s="86">
        <v>170</v>
      </c>
      <c r="J11" s="86">
        <v>169.95</v>
      </c>
    </row>
    <row r="12" spans="1:10" x14ac:dyDescent="0.25">
      <c r="A12" s="80">
        <v>3</v>
      </c>
      <c r="B12" s="81" t="s">
        <v>374</v>
      </c>
      <c r="C12" s="95" t="s">
        <v>133</v>
      </c>
      <c r="D12" s="95" t="s">
        <v>113</v>
      </c>
      <c r="E12" s="95" t="s">
        <v>375</v>
      </c>
      <c r="F12" s="82" t="s">
        <v>134</v>
      </c>
      <c r="G12" s="101"/>
      <c r="H12" s="86">
        <v>77.5</v>
      </c>
      <c r="I12" s="86">
        <v>155</v>
      </c>
      <c r="J12" s="86">
        <v>149.94999999999999</v>
      </c>
    </row>
    <row r="13" spans="1:10" x14ac:dyDescent="0.25">
      <c r="A13" s="80">
        <v>3</v>
      </c>
      <c r="B13" s="81" t="s">
        <v>374</v>
      </c>
      <c r="C13" s="95" t="s">
        <v>216</v>
      </c>
      <c r="D13" s="95" t="s">
        <v>113</v>
      </c>
      <c r="E13" s="95" t="s">
        <v>375</v>
      </c>
      <c r="F13" s="82" t="s">
        <v>217</v>
      </c>
      <c r="G13" s="101" t="s">
        <v>117</v>
      </c>
      <c r="H13" s="86">
        <v>77.5</v>
      </c>
      <c r="I13" s="86">
        <v>155</v>
      </c>
      <c r="J13" s="86">
        <v>149.94999999999999</v>
      </c>
    </row>
    <row r="14" spans="1:10" x14ac:dyDescent="0.25">
      <c r="A14" s="80">
        <v>3</v>
      </c>
      <c r="B14" s="81" t="s">
        <v>374</v>
      </c>
      <c r="C14" s="95" t="s">
        <v>403</v>
      </c>
      <c r="D14" s="95" t="s">
        <v>113</v>
      </c>
      <c r="E14" s="95" t="s">
        <v>375</v>
      </c>
      <c r="F14" s="82" t="s">
        <v>404</v>
      </c>
      <c r="G14" s="101" t="s">
        <v>117</v>
      </c>
      <c r="H14" s="86">
        <v>77.5</v>
      </c>
      <c r="I14" s="86">
        <v>155</v>
      </c>
      <c r="J14" s="86">
        <v>149.94999999999999</v>
      </c>
    </row>
    <row r="15" spans="1:10" x14ac:dyDescent="0.25">
      <c r="A15" s="80">
        <v>3</v>
      </c>
      <c r="B15" s="81" t="s">
        <v>374</v>
      </c>
      <c r="C15" s="95" t="s">
        <v>418</v>
      </c>
      <c r="D15" s="95" t="s">
        <v>113</v>
      </c>
      <c r="E15" s="95" t="s">
        <v>375</v>
      </c>
      <c r="F15" s="82" t="s">
        <v>419</v>
      </c>
      <c r="G15" s="101" t="s">
        <v>117</v>
      </c>
      <c r="H15" s="86">
        <v>77.5</v>
      </c>
      <c r="I15" s="86">
        <v>155</v>
      </c>
      <c r="J15" s="86">
        <v>149.94999999999999</v>
      </c>
    </row>
    <row r="16" spans="1:10" x14ac:dyDescent="0.25">
      <c r="A16" s="80">
        <v>4</v>
      </c>
      <c r="B16" s="81" t="s">
        <v>465</v>
      </c>
      <c r="C16" s="95" t="s">
        <v>278</v>
      </c>
      <c r="D16" s="95" t="s">
        <v>113</v>
      </c>
      <c r="E16" s="95" t="s">
        <v>466</v>
      </c>
      <c r="F16" s="82" t="s">
        <v>280</v>
      </c>
      <c r="G16" s="101" t="s">
        <v>117</v>
      </c>
      <c r="H16" s="86">
        <v>75</v>
      </c>
      <c r="I16" s="86">
        <v>150</v>
      </c>
      <c r="J16" s="86">
        <v>149.94999999999999</v>
      </c>
    </row>
    <row r="17" spans="1:10" x14ac:dyDescent="0.25">
      <c r="A17" s="80">
        <v>4</v>
      </c>
      <c r="B17" s="81" t="s">
        <v>465</v>
      </c>
      <c r="C17" s="95" t="s">
        <v>480</v>
      </c>
      <c r="D17" s="95" t="s">
        <v>113</v>
      </c>
      <c r="E17" s="95" t="s">
        <v>466</v>
      </c>
      <c r="F17" s="82" t="s">
        <v>481</v>
      </c>
      <c r="G17" s="101" t="s">
        <v>117</v>
      </c>
      <c r="H17" s="86">
        <v>75</v>
      </c>
      <c r="I17" s="86">
        <v>150</v>
      </c>
      <c r="J17" s="86">
        <v>149.94999999999999</v>
      </c>
    </row>
    <row r="18" spans="1:10" x14ac:dyDescent="0.25">
      <c r="A18" s="80">
        <v>4</v>
      </c>
      <c r="B18" s="81" t="s">
        <v>465</v>
      </c>
      <c r="C18" s="95" t="s">
        <v>495</v>
      </c>
      <c r="D18" s="95" t="s">
        <v>113</v>
      </c>
      <c r="E18" s="95" t="s">
        <v>466</v>
      </c>
      <c r="F18" s="82" t="s">
        <v>496</v>
      </c>
      <c r="G18" s="101" t="s">
        <v>117</v>
      </c>
      <c r="H18" s="86">
        <v>75</v>
      </c>
      <c r="I18" s="86">
        <v>150</v>
      </c>
      <c r="J18" s="86">
        <v>149.94999999999999</v>
      </c>
    </row>
    <row r="19" spans="1:10" x14ac:dyDescent="0.25">
      <c r="A19" s="80">
        <v>5</v>
      </c>
      <c r="B19" s="81" t="s">
        <v>678</v>
      </c>
      <c r="C19" s="95" t="s">
        <v>216</v>
      </c>
      <c r="D19" s="95" t="s">
        <v>113</v>
      </c>
      <c r="E19" s="95" t="s">
        <v>679</v>
      </c>
      <c r="F19" s="82" t="s">
        <v>217</v>
      </c>
      <c r="G19" s="84" t="s">
        <v>377</v>
      </c>
      <c r="H19" s="86">
        <v>72.5</v>
      </c>
      <c r="I19" s="86">
        <v>145</v>
      </c>
      <c r="J19" s="86">
        <v>144.94999999999999</v>
      </c>
    </row>
    <row r="20" spans="1:10" x14ac:dyDescent="0.25">
      <c r="A20" s="80">
        <v>5</v>
      </c>
      <c r="B20" s="81" t="s">
        <v>678</v>
      </c>
      <c r="C20" s="95" t="s">
        <v>693</v>
      </c>
      <c r="D20" s="95" t="s">
        <v>113</v>
      </c>
      <c r="E20" s="95" t="s">
        <v>679</v>
      </c>
      <c r="F20" s="82" t="s">
        <v>694</v>
      </c>
      <c r="G20" s="84" t="s">
        <v>377</v>
      </c>
      <c r="H20" s="86">
        <v>72.5</v>
      </c>
      <c r="I20" s="86">
        <v>145</v>
      </c>
      <c r="J20" s="86">
        <v>144.94999999999999</v>
      </c>
    </row>
    <row r="21" spans="1:10" x14ac:dyDescent="0.25">
      <c r="A21" s="80">
        <v>5</v>
      </c>
      <c r="B21" s="81" t="s">
        <v>678</v>
      </c>
      <c r="C21" s="95" t="s">
        <v>262</v>
      </c>
      <c r="D21" s="95" t="s">
        <v>113</v>
      </c>
      <c r="E21" s="95" t="s">
        <v>679</v>
      </c>
      <c r="F21" s="82" t="s">
        <v>263</v>
      </c>
      <c r="G21" s="84" t="s">
        <v>377</v>
      </c>
      <c r="H21" s="86">
        <v>72.5</v>
      </c>
      <c r="I21" s="86">
        <v>145</v>
      </c>
      <c r="J21" s="86">
        <v>144.94999999999999</v>
      </c>
    </row>
    <row r="22" spans="1:10" x14ac:dyDescent="0.25">
      <c r="A22" s="80">
        <v>7</v>
      </c>
      <c r="B22" s="81" t="s">
        <v>510</v>
      </c>
      <c r="C22" s="95" t="s">
        <v>278</v>
      </c>
      <c r="D22" s="95" t="s">
        <v>113</v>
      </c>
      <c r="E22" s="95" t="s">
        <v>511</v>
      </c>
      <c r="F22" s="82" t="s">
        <v>280</v>
      </c>
      <c r="G22" s="101" t="s">
        <v>117</v>
      </c>
      <c r="H22" s="86">
        <v>77.5</v>
      </c>
      <c r="I22" s="86">
        <v>155</v>
      </c>
      <c r="J22" s="86">
        <v>154.94999999999999</v>
      </c>
    </row>
    <row r="23" spans="1:10" x14ac:dyDescent="0.25">
      <c r="A23" s="80">
        <v>7</v>
      </c>
      <c r="B23" s="81" t="s">
        <v>510</v>
      </c>
      <c r="C23" s="95" t="s">
        <v>495</v>
      </c>
      <c r="D23" s="95" t="s">
        <v>113</v>
      </c>
      <c r="E23" s="95" t="s">
        <v>511</v>
      </c>
      <c r="F23" s="82" t="s">
        <v>496</v>
      </c>
      <c r="G23" s="101" t="s">
        <v>117</v>
      </c>
      <c r="H23" s="86">
        <v>77.5</v>
      </c>
      <c r="I23" s="86">
        <v>155</v>
      </c>
      <c r="J23" s="86">
        <v>154.94999999999999</v>
      </c>
    </row>
    <row r="24" spans="1:10" x14ac:dyDescent="0.25">
      <c r="A24" s="80">
        <v>7</v>
      </c>
      <c r="B24" s="81" t="s">
        <v>510</v>
      </c>
      <c r="C24" s="95" t="s">
        <v>341</v>
      </c>
      <c r="D24" s="95" t="s">
        <v>113</v>
      </c>
      <c r="E24" s="95" t="s">
        <v>511</v>
      </c>
      <c r="F24" s="82" t="s">
        <v>343</v>
      </c>
      <c r="G24" s="101" t="s">
        <v>117</v>
      </c>
      <c r="H24" s="86">
        <v>77.5</v>
      </c>
      <c r="I24" s="86">
        <v>155</v>
      </c>
      <c r="J24" s="86">
        <v>154.94999999999999</v>
      </c>
    </row>
    <row r="25" spans="1:10" x14ac:dyDescent="0.25">
      <c r="A25" s="80">
        <v>8</v>
      </c>
      <c r="B25" s="81" t="s">
        <v>340</v>
      </c>
      <c r="C25" s="95" t="s">
        <v>341</v>
      </c>
      <c r="D25" s="95" t="s">
        <v>113</v>
      </c>
      <c r="E25" s="95" t="s">
        <v>342</v>
      </c>
      <c r="F25" s="82" t="s">
        <v>343</v>
      </c>
      <c r="G25" s="101" t="s">
        <v>117</v>
      </c>
      <c r="H25" s="86">
        <v>65</v>
      </c>
      <c r="I25" s="86">
        <v>130</v>
      </c>
      <c r="J25" s="86">
        <v>129.94999999999999</v>
      </c>
    </row>
    <row r="26" spans="1:10" x14ac:dyDescent="0.25">
      <c r="A26" s="80">
        <v>8</v>
      </c>
      <c r="B26" s="81" t="s">
        <v>357</v>
      </c>
      <c r="C26" s="95" t="s">
        <v>358</v>
      </c>
      <c r="D26" s="95" t="s">
        <v>113</v>
      </c>
      <c r="E26" s="95" t="s">
        <v>359</v>
      </c>
      <c r="F26" s="82" t="s">
        <v>360</v>
      </c>
      <c r="G26" s="101" t="s">
        <v>117</v>
      </c>
      <c r="H26" s="86">
        <v>65</v>
      </c>
      <c r="I26" s="86">
        <v>130</v>
      </c>
      <c r="J26" s="86">
        <v>129.94999999999999</v>
      </c>
    </row>
    <row r="27" spans="1:10" x14ac:dyDescent="0.25">
      <c r="A27" s="80">
        <v>9</v>
      </c>
      <c r="B27" s="81" t="s">
        <v>148</v>
      </c>
      <c r="C27" s="95" t="s">
        <v>149</v>
      </c>
      <c r="D27" s="95" t="s">
        <v>113</v>
      </c>
      <c r="E27" s="95" t="s">
        <v>150</v>
      </c>
      <c r="F27" s="82" t="s">
        <v>151</v>
      </c>
      <c r="G27" s="101" t="s">
        <v>117</v>
      </c>
      <c r="H27" s="86">
        <v>87.5</v>
      </c>
      <c r="I27" s="86">
        <v>175</v>
      </c>
      <c r="J27" s="86">
        <v>174.95</v>
      </c>
    </row>
    <row r="28" spans="1:10" x14ac:dyDescent="0.25">
      <c r="A28" s="80">
        <v>9</v>
      </c>
      <c r="B28" s="81" t="s">
        <v>165</v>
      </c>
      <c r="C28" s="95" t="s">
        <v>166</v>
      </c>
      <c r="D28" s="95" t="s">
        <v>113</v>
      </c>
      <c r="E28" s="95" t="s">
        <v>167</v>
      </c>
      <c r="F28" s="82" t="s">
        <v>168</v>
      </c>
      <c r="G28" s="101" t="s">
        <v>117</v>
      </c>
      <c r="H28" s="86">
        <v>87.5</v>
      </c>
      <c r="I28" s="86">
        <v>175</v>
      </c>
      <c r="J28" s="86">
        <v>174.95</v>
      </c>
    </row>
    <row r="29" spans="1:10" x14ac:dyDescent="0.25">
      <c r="A29" s="80">
        <v>9</v>
      </c>
      <c r="B29" s="81" t="s">
        <v>593</v>
      </c>
      <c r="C29" s="95" t="s">
        <v>418</v>
      </c>
      <c r="D29" s="95" t="s">
        <v>113</v>
      </c>
      <c r="E29" s="95" t="s">
        <v>167</v>
      </c>
      <c r="F29" s="82" t="s">
        <v>419</v>
      </c>
      <c r="G29" s="101" t="s">
        <v>117</v>
      </c>
      <c r="H29" s="86">
        <v>87.5</v>
      </c>
      <c r="I29" s="86">
        <v>175</v>
      </c>
      <c r="J29" s="86">
        <v>174.95</v>
      </c>
    </row>
    <row r="30" spans="1:10" x14ac:dyDescent="0.25">
      <c r="A30" s="80">
        <v>10</v>
      </c>
      <c r="B30" s="81" t="s">
        <v>323</v>
      </c>
      <c r="C30" s="95" t="s">
        <v>324</v>
      </c>
      <c r="D30" s="95" t="s">
        <v>113</v>
      </c>
      <c r="E30" s="95" t="s">
        <v>325</v>
      </c>
      <c r="F30" s="82" t="s">
        <v>326</v>
      </c>
      <c r="G30" s="101" t="s">
        <v>117</v>
      </c>
      <c r="H30" s="86">
        <v>77.5</v>
      </c>
      <c r="I30" s="86">
        <v>155</v>
      </c>
      <c r="J30" s="86">
        <v>154.94999999999999</v>
      </c>
    </row>
    <row r="31" spans="1:10" x14ac:dyDescent="0.25">
      <c r="A31" s="80">
        <v>10</v>
      </c>
      <c r="B31" s="81" t="s">
        <v>649</v>
      </c>
      <c r="C31" s="95" t="s">
        <v>216</v>
      </c>
      <c r="D31" s="95" t="s">
        <v>113</v>
      </c>
      <c r="E31" s="95" t="s">
        <v>325</v>
      </c>
      <c r="F31" s="82" t="s">
        <v>217</v>
      </c>
      <c r="G31" s="101" t="s">
        <v>117</v>
      </c>
      <c r="H31" s="86">
        <v>77.5</v>
      </c>
      <c r="I31" s="86">
        <v>155</v>
      </c>
      <c r="J31" s="86">
        <v>154.94999999999999</v>
      </c>
    </row>
    <row r="32" spans="1:10" x14ac:dyDescent="0.25">
      <c r="A32" s="80">
        <v>10</v>
      </c>
      <c r="B32" s="81" t="s">
        <v>649</v>
      </c>
      <c r="C32" s="95" t="s">
        <v>663</v>
      </c>
      <c r="D32" s="95" t="s">
        <v>113</v>
      </c>
      <c r="E32" s="95" t="s">
        <v>325</v>
      </c>
      <c r="F32" s="82" t="s">
        <v>664</v>
      </c>
      <c r="G32" s="101" t="s">
        <v>377</v>
      </c>
      <c r="H32" s="86">
        <v>77.5</v>
      </c>
      <c r="I32" s="86">
        <v>155</v>
      </c>
      <c r="J32" s="86">
        <v>154.94999999999999</v>
      </c>
    </row>
    <row r="33" spans="1:10" x14ac:dyDescent="0.25">
      <c r="A33" s="80">
        <v>11</v>
      </c>
      <c r="B33" s="81" t="s">
        <v>182</v>
      </c>
      <c r="C33" s="95" t="s">
        <v>183</v>
      </c>
      <c r="D33" s="95" t="s">
        <v>113</v>
      </c>
      <c r="E33" s="95" t="s">
        <v>184</v>
      </c>
      <c r="F33" s="82" t="s">
        <v>185</v>
      </c>
      <c r="G33" s="101" t="s">
        <v>117</v>
      </c>
      <c r="H33" s="86">
        <v>95</v>
      </c>
      <c r="I33" s="86">
        <v>190</v>
      </c>
      <c r="J33" s="86">
        <v>189.95</v>
      </c>
    </row>
    <row r="34" spans="1:10" x14ac:dyDescent="0.25">
      <c r="A34" s="80">
        <v>11</v>
      </c>
      <c r="B34" s="81" t="s">
        <v>199</v>
      </c>
      <c r="C34" s="95" t="s">
        <v>200</v>
      </c>
      <c r="D34" s="95" t="s">
        <v>113</v>
      </c>
      <c r="E34" s="95" t="s">
        <v>184</v>
      </c>
      <c r="F34" s="82" t="s">
        <v>201</v>
      </c>
      <c r="G34" s="101" t="s">
        <v>117</v>
      </c>
      <c r="H34" s="86">
        <v>95</v>
      </c>
      <c r="I34" s="86">
        <v>190</v>
      </c>
      <c r="J34" s="86">
        <v>189.95</v>
      </c>
    </row>
    <row r="35" spans="1:10" x14ac:dyDescent="0.25">
      <c r="A35" s="80">
        <v>11</v>
      </c>
      <c r="B35" s="81" t="s">
        <v>215</v>
      </c>
      <c r="C35" s="95" t="s">
        <v>216</v>
      </c>
      <c r="D35" s="95" t="s">
        <v>113</v>
      </c>
      <c r="E35" s="95" t="s">
        <v>184</v>
      </c>
      <c r="F35" s="82" t="s">
        <v>217</v>
      </c>
      <c r="G35" s="101" t="s">
        <v>117</v>
      </c>
      <c r="H35" s="86">
        <v>95</v>
      </c>
      <c r="I35" s="86">
        <v>190</v>
      </c>
      <c r="J35" s="86">
        <v>189.95</v>
      </c>
    </row>
    <row r="36" spans="1:10" x14ac:dyDescent="0.25">
      <c r="A36" s="80">
        <v>12</v>
      </c>
      <c r="B36" s="81" t="s">
        <v>231</v>
      </c>
      <c r="C36" s="95" t="s">
        <v>200</v>
      </c>
      <c r="D36" s="95" t="s">
        <v>113</v>
      </c>
      <c r="E36" s="95" t="s">
        <v>232</v>
      </c>
      <c r="F36" s="82" t="s">
        <v>201</v>
      </c>
      <c r="G36" s="101" t="s">
        <v>117</v>
      </c>
      <c r="H36" s="86">
        <v>85</v>
      </c>
      <c r="I36" s="86">
        <v>170</v>
      </c>
      <c r="J36" s="86">
        <v>169.95</v>
      </c>
    </row>
    <row r="37" spans="1:10" x14ac:dyDescent="0.25">
      <c r="A37" s="80">
        <v>12</v>
      </c>
      <c r="B37" s="81" t="s">
        <v>621</v>
      </c>
      <c r="C37" s="95" t="s">
        <v>278</v>
      </c>
      <c r="D37" s="95" t="s">
        <v>113</v>
      </c>
      <c r="E37" s="95" t="s">
        <v>622</v>
      </c>
      <c r="F37" s="82" t="s">
        <v>280</v>
      </c>
      <c r="G37" s="101" t="s">
        <v>117</v>
      </c>
      <c r="H37" s="86">
        <v>85</v>
      </c>
      <c r="I37" s="86">
        <v>170</v>
      </c>
      <c r="J37" s="86">
        <v>169.95</v>
      </c>
    </row>
    <row r="38" spans="1:10" x14ac:dyDescent="0.25">
      <c r="A38" s="80">
        <v>12</v>
      </c>
      <c r="B38" s="81" t="s">
        <v>621</v>
      </c>
      <c r="C38" s="95" t="s">
        <v>418</v>
      </c>
      <c r="D38" s="95" t="s">
        <v>113</v>
      </c>
      <c r="E38" s="95" t="s">
        <v>622</v>
      </c>
      <c r="F38" s="82" t="s">
        <v>419</v>
      </c>
      <c r="G38" s="101" t="s">
        <v>377</v>
      </c>
      <c r="H38" s="86">
        <v>85</v>
      </c>
      <c r="I38" s="86">
        <v>170</v>
      </c>
      <c r="J38" s="86">
        <v>169.95</v>
      </c>
    </row>
    <row r="39" spans="1:10" x14ac:dyDescent="0.25">
      <c r="A39" s="80">
        <v>13</v>
      </c>
      <c r="B39" s="81" t="s">
        <v>308</v>
      </c>
      <c r="C39" s="95" t="s">
        <v>278</v>
      </c>
      <c r="D39" s="95" t="s">
        <v>113</v>
      </c>
      <c r="E39" s="95" t="s">
        <v>309</v>
      </c>
      <c r="F39" s="82" t="s">
        <v>280</v>
      </c>
      <c r="G39" s="101" t="s">
        <v>117</v>
      </c>
      <c r="H39" s="86">
        <v>82.5</v>
      </c>
      <c r="I39" s="86">
        <v>165</v>
      </c>
      <c r="J39" s="86">
        <v>164.95</v>
      </c>
    </row>
    <row r="40" spans="1:10" x14ac:dyDescent="0.25">
      <c r="A40" s="80">
        <v>13</v>
      </c>
      <c r="B40" s="81" t="s">
        <v>551</v>
      </c>
      <c r="C40" s="95" t="s">
        <v>133</v>
      </c>
      <c r="D40" s="95" t="s">
        <v>113</v>
      </c>
      <c r="E40" s="95" t="s">
        <v>309</v>
      </c>
      <c r="F40" s="82" t="s">
        <v>134</v>
      </c>
      <c r="G40" s="101" t="s">
        <v>117</v>
      </c>
      <c r="H40" s="86">
        <v>82.5</v>
      </c>
      <c r="I40" s="86">
        <v>165</v>
      </c>
      <c r="J40" s="86">
        <v>164.95</v>
      </c>
    </row>
    <row r="41" spans="1:10" x14ac:dyDescent="0.25">
      <c r="A41" s="80">
        <v>13</v>
      </c>
      <c r="B41" s="81" t="s">
        <v>551</v>
      </c>
      <c r="C41" s="95" t="s">
        <v>403</v>
      </c>
      <c r="D41" s="95" t="s">
        <v>113</v>
      </c>
      <c r="E41" s="95" t="s">
        <v>309</v>
      </c>
      <c r="F41" s="82" t="s">
        <v>404</v>
      </c>
      <c r="G41" s="101" t="s">
        <v>117</v>
      </c>
      <c r="H41" s="86">
        <v>82.5</v>
      </c>
      <c r="I41" s="86">
        <v>165</v>
      </c>
      <c r="J41" s="86">
        <v>164.95</v>
      </c>
    </row>
    <row r="42" spans="1:10" x14ac:dyDescent="0.25">
      <c r="A42" s="80">
        <v>13</v>
      </c>
      <c r="B42" s="81" t="s">
        <v>551</v>
      </c>
      <c r="C42" s="95" t="s">
        <v>578</v>
      </c>
      <c r="D42" s="95" t="s">
        <v>113</v>
      </c>
      <c r="E42" s="95" t="s">
        <v>309</v>
      </c>
      <c r="F42" s="82" t="s">
        <v>579</v>
      </c>
      <c r="G42" s="101" t="s">
        <v>117</v>
      </c>
      <c r="H42" s="86">
        <v>82.5</v>
      </c>
      <c r="I42" s="86">
        <v>165</v>
      </c>
      <c r="J42" s="86">
        <v>164.95</v>
      </c>
    </row>
    <row r="43" spans="1:10" x14ac:dyDescent="0.25">
      <c r="A43" s="80">
        <v>14</v>
      </c>
      <c r="B43" s="81" t="s">
        <v>277</v>
      </c>
      <c r="C43" s="95" t="s">
        <v>278</v>
      </c>
      <c r="D43" s="95" t="s">
        <v>113</v>
      </c>
      <c r="E43" s="95" t="s">
        <v>279</v>
      </c>
      <c r="F43" s="82" t="s">
        <v>280</v>
      </c>
      <c r="G43" s="101" t="s">
        <v>117</v>
      </c>
      <c r="H43" s="86">
        <v>65</v>
      </c>
      <c r="I43" s="86">
        <v>130</v>
      </c>
      <c r="J43" s="86">
        <v>129.94999999999999</v>
      </c>
    </row>
    <row r="44" spans="1:10" x14ac:dyDescent="0.25">
      <c r="A44" s="80">
        <v>14</v>
      </c>
      <c r="B44" s="81" t="s">
        <v>294</v>
      </c>
      <c r="C44" s="95" t="s">
        <v>112</v>
      </c>
      <c r="D44" s="95" t="s">
        <v>113</v>
      </c>
      <c r="E44" s="95" t="s">
        <v>279</v>
      </c>
      <c r="F44" s="82" t="s">
        <v>115</v>
      </c>
      <c r="G44" s="101" t="s">
        <v>117</v>
      </c>
      <c r="H44" s="86">
        <v>65</v>
      </c>
      <c r="I44" s="86">
        <v>130</v>
      </c>
      <c r="J44" s="86">
        <v>129.94999999999999</v>
      </c>
    </row>
    <row r="45" spans="1:10" x14ac:dyDescent="0.25">
      <c r="A45" s="80">
        <v>15</v>
      </c>
      <c r="B45" s="81" t="s">
        <v>111</v>
      </c>
      <c r="C45" s="95" t="s">
        <v>112</v>
      </c>
      <c r="D45" s="95" t="s">
        <v>113</v>
      </c>
      <c r="E45" s="95" t="s">
        <v>114</v>
      </c>
      <c r="F45" s="82" t="s">
        <v>115</v>
      </c>
      <c r="G45" s="101" t="s">
        <v>117</v>
      </c>
      <c r="H45" s="86">
        <v>77.5</v>
      </c>
      <c r="I45" s="86">
        <v>155</v>
      </c>
      <c r="J45" s="86">
        <v>154.94999999999999</v>
      </c>
    </row>
    <row r="46" spans="1:10" x14ac:dyDescent="0.25">
      <c r="A46" s="80">
        <v>15</v>
      </c>
      <c r="B46" s="81" t="s">
        <v>132</v>
      </c>
      <c r="C46" s="95" t="s">
        <v>133</v>
      </c>
      <c r="D46" s="95" t="s">
        <v>113</v>
      </c>
      <c r="E46" s="95" t="s">
        <v>114</v>
      </c>
      <c r="F46" s="82" t="s">
        <v>134</v>
      </c>
      <c r="G46" s="101" t="s">
        <v>117</v>
      </c>
      <c r="H46" s="86">
        <v>77.5</v>
      </c>
      <c r="I46" s="86">
        <v>155</v>
      </c>
      <c r="J46" s="86">
        <v>154.94999999999999</v>
      </c>
    </row>
    <row r="47" spans="1:10" x14ac:dyDescent="0.25">
      <c r="A47" s="80">
        <v>16</v>
      </c>
      <c r="B47" s="81" t="s">
        <v>1288</v>
      </c>
      <c r="C47" s="95" t="s">
        <v>1289</v>
      </c>
      <c r="D47" s="95" t="s">
        <v>113</v>
      </c>
      <c r="E47" s="95" t="s">
        <v>1290</v>
      </c>
      <c r="F47" s="82" t="s">
        <v>1291</v>
      </c>
      <c r="G47" s="84" t="s">
        <v>377</v>
      </c>
      <c r="H47" s="86">
        <v>77.5</v>
      </c>
      <c r="I47" s="86">
        <v>155</v>
      </c>
      <c r="J47" s="86">
        <v>154.94999999999999</v>
      </c>
    </row>
    <row r="48" spans="1:10" x14ac:dyDescent="0.25">
      <c r="A48" s="80">
        <v>16</v>
      </c>
      <c r="B48" s="81" t="s">
        <v>1288</v>
      </c>
      <c r="C48" s="95" t="s">
        <v>403</v>
      </c>
      <c r="D48" s="95" t="s">
        <v>113</v>
      </c>
      <c r="E48" s="95" t="s">
        <v>1290</v>
      </c>
      <c r="F48" s="82" t="s">
        <v>404</v>
      </c>
      <c r="G48" s="84" t="s">
        <v>377</v>
      </c>
      <c r="H48" s="86">
        <v>77.5</v>
      </c>
      <c r="I48" s="86">
        <v>155</v>
      </c>
      <c r="J48" s="86">
        <v>154.94999999999999</v>
      </c>
    </row>
    <row r="49" spans="1:10" x14ac:dyDescent="0.25">
      <c r="A49" s="80">
        <v>16</v>
      </c>
      <c r="B49" s="81" t="s">
        <v>1288</v>
      </c>
      <c r="C49" s="95" t="s">
        <v>418</v>
      </c>
      <c r="D49" s="95" t="s">
        <v>113</v>
      </c>
      <c r="E49" s="95" t="s">
        <v>1290</v>
      </c>
      <c r="F49" s="82" t="s">
        <v>419</v>
      </c>
      <c r="G49" s="84" t="s">
        <v>377</v>
      </c>
      <c r="H49" s="86">
        <v>77.5</v>
      </c>
      <c r="I49" s="86">
        <v>155</v>
      </c>
      <c r="J49" s="86">
        <v>154.94999999999999</v>
      </c>
    </row>
    <row r="50" spans="1:10" x14ac:dyDescent="0.25">
      <c r="A50" s="80">
        <v>17</v>
      </c>
      <c r="B50" s="81" t="s">
        <v>899</v>
      </c>
      <c r="C50" s="95" t="s">
        <v>278</v>
      </c>
      <c r="D50" s="95" t="s">
        <v>113</v>
      </c>
      <c r="E50" s="95" t="s">
        <v>900</v>
      </c>
      <c r="F50" s="82" t="s">
        <v>280</v>
      </c>
      <c r="G50" s="101" t="s">
        <v>117</v>
      </c>
      <c r="H50" s="86">
        <v>85</v>
      </c>
      <c r="I50" s="86">
        <v>170</v>
      </c>
      <c r="J50" s="86">
        <v>169.95</v>
      </c>
    </row>
    <row r="51" spans="1:10" x14ac:dyDescent="0.25">
      <c r="A51" s="80">
        <v>17</v>
      </c>
      <c r="B51" s="81" t="s">
        <v>913</v>
      </c>
      <c r="C51" s="95" t="s">
        <v>200</v>
      </c>
      <c r="D51" s="95" t="s">
        <v>113</v>
      </c>
      <c r="E51" s="95" t="s">
        <v>900</v>
      </c>
      <c r="F51" s="82" t="s">
        <v>201</v>
      </c>
      <c r="G51" s="101" t="s">
        <v>117</v>
      </c>
      <c r="H51" s="86">
        <v>85</v>
      </c>
      <c r="I51" s="86">
        <v>170</v>
      </c>
      <c r="J51" s="86">
        <v>169.95</v>
      </c>
    </row>
    <row r="52" spans="1:10" x14ac:dyDescent="0.25">
      <c r="A52" s="80">
        <v>17</v>
      </c>
      <c r="B52" s="81" t="s">
        <v>1178</v>
      </c>
      <c r="C52" s="95" t="s">
        <v>1162</v>
      </c>
      <c r="D52" s="95" t="s">
        <v>113</v>
      </c>
      <c r="E52" s="95" t="s">
        <v>900</v>
      </c>
      <c r="F52" s="82" t="s">
        <v>1163</v>
      </c>
      <c r="G52" s="101" t="s">
        <v>117</v>
      </c>
      <c r="H52" s="86">
        <v>85</v>
      </c>
      <c r="I52" s="86">
        <v>170</v>
      </c>
      <c r="J52" s="86">
        <v>169.95</v>
      </c>
    </row>
    <row r="53" spans="1:10" x14ac:dyDescent="0.25">
      <c r="A53" s="80">
        <v>18</v>
      </c>
      <c r="B53" s="81" t="s">
        <v>957</v>
      </c>
      <c r="C53" s="95" t="s">
        <v>149</v>
      </c>
      <c r="D53" s="95" t="s">
        <v>113</v>
      </c>
      <c r="E53" s="95" t="s">
        <v>958</v>
      </c>
      <c r="F53" s="82" t="s">
        <v>151</v>
      </c>
      <c r="G53" s="101" t="s">
        <v>117</v>
      </c>
      <c r="H53" s="86">
        <v>75</v>
      </c>
      <c r="I53" s="86">
        <v>150</v>
      </c>
      <c r="J53" s="86">
        <v>149.94999999999999</v>
      </c>
    </row>
    <row r="54" spans="1:10" x14ac:dyDescent="0.25">
      <c r="A54" s="80">
        <v>18</v>
      </c>
      <c r="B54" s="81" t="s">
        <v>971</v>
      </c>
      <c r="C54" s="95" t="s">
        <v>200</v>
      </c>
      <c r="D54" s="95" t="s">
        <v>113</v>
      </c>
      <c r="E54" s="95" t="s">
        <v>958</v>
      </c>
      <c r="F54" s="82" t="s">
        <v>201</v>
      </c>
      <c r="G54" s="101" t="s">
        <v>377</v>
      </c>
      <c r="H54" s="86">
        <v>75</v>
      </c>
      <c r="I54" s="86">
        <v>150</v>
      </c>
      <c r="J54" s="86">
        <v>149.94999999999999</v>
      </c>
    </row>
    <row r="55" spans="1:10" x14ac:dyDescent="0.25">
      <c r="A55" s="80">
        <v>18</v>
      </c>
      <c r="B55" s="81" t="s">
        <v>971</v>
      </c>
      <c r="C55" s="95" t="s">
        <v>984</v>
      </c>
      <c r="D55" s="95" t="s">
        <v>113</v>
      </c>
      <c r="E55" s="95" t="s">
        <v>958</v>
      </c>
      <c r="F55" s="82" t="s">
        <v>985</v>
      </c>
      <c r="G55" s="101" t="s">
        <v>377</v>
      </c>
      <c r="H55" s="86">
        <v>75</v>
      </c>
      <c r="I55" s="86">
        <v>150</v>
      </c>
      <c r="J55" s="86">
        <v>149.94999999999999</v>
      </c>
    </row>
    <row r="56" spans="1:10" x14ac:dyDescent="0.25">
      <c r="A56" s="80">
        <v>19</v>
      </c>
      <c r="B56" s="81" t="s">
        <v>1028</v>
      </c>
      <c r="C56" s="95" t="s">
        <v>403</v>
      </c>
      <c r="D56" s="95" t="s">
        <v>113</v>
      </c>
      <c r="E56" s="95" t="s">
        <v>1029</v>
      </c>
      <c r="F56" s="82" t="s">
        <v>404</v>
      </c>
      <c r="G56" s="101" t="s">
        <v>117</v>
      </c>
      <c r="H56" s="86">
        <v>60</v>
      </c>
      <c r="I56" s="86">
        <v>120</v>
      </c>
      <c r="J56" s="86">
        <v>119.95</v>
      </c>
    </row>
    <row r="57" spans="1:10" x14ac:dyDescent="0.25">
      <c r="A57" s="80">
        <v>19</v>
      </c>
      <c r="B57" s="81" t="s">
        <v>1028</v>
      </c>
      <c r="C57" s="95" t="s">
        <v>663</v>
      </c>
      <c r="D57" s="95" t="s">
        <v>113</v>
      </c>
      <c r="E57" s="95" t="s">
        <v>1029</v>
      </c>
      <c r="F57" s="82" t="s">
        <v>664</v>
      </c>
      <c r="G57" s="101" t="s">
        <v>377</v>
      </c>
      <c r="H57" s="86">
        <v>60</v>
      </c>
      <c r="I57" s="86">
        <v>120</v>
      </c>
      <c r="J57" s="86">
        <v>119.95</v>
      </c>
    </row>
    <row r="58" spans="1:10" x14ac:dyDescent="0.25">
      <c r="A58" s="80">
        <v>20</v>
      </c>
      <c r="B58" s="81" t="s">
        <v>1092</v>
      </c>
      <c r="C58" s="95" t="s">
        <v>278</v>
      </c>
      <c r="D58" s="95" t="s">
        <v>113</v>
      </c>
      <c r="E58" s="95" t="s">
        <v>1093</v>
      </c>
      <c r="F58" s="82" t="s">
        <v>280</v>
      </c>
      <c r="G58" s="101" t="s">
        <v>117</v>
      </c>
      <c r="H58" s="86">
        <v>75</v>
      </c>
      <c r="I58" s="86">
        <v>150</v>
      </c>
      <c r="J58" s="86">
        <v>149.94999999999999</v>
      </c>
    </row>
    <row r="59" spans="1:10" x14ac:dyDescent="0.25">
      <c r="A59" s="80">
        <v>20</v>
      </c>
      <c r="B59" s="81" t="s">
        <v>1092</v>
      </c>
      <c r="C59" s="95" t="s">
        <v>418</v>
      </c>
      <c r="D59" s="95" t="s">
        <v>113</v>
      </c>
      <c r="E59" s="95" t="s">
        <v>1093</v>
      </c>
      <c r="F59" s="82" t="s">
        <v>419</v>
      </c>
      <c r="G59" s="101" t="s">
        <v>117</v>
      </c>
      <c r="H59" s="86">
        <v>75</v>
      </c>
      <c r="I59" s="86">
        <v>150</v>
      </c>
      <c r="J59" s="86">
        <v>149.94999999999999</v>
      </c>
    </row>
    <row r="60" spans="1:10" x14ac:dyDescent="0.25">
      <c r="A60" s="80">
        <v>20</v>
      </c>
      <c r="B60" s="81" t="s">
        <v>1092</v>
      </c>
      <c r="C60" s="95" t="s">
        <v>1014</v>
      </c>
      <c r="D60" s="95" t="s">
        <v>113</v>
      </c>
      <c r="E60" s="95" t="s">
        <v>1093</v>
      </c>
      <c r="F60" s="82" t="s">
        <v>1015</v>
      </c>
      <c r="G60" s="101" t="s">
        <v>117</v>
      </c>
      <c r="H60" s="86">
        <v>75</v>
      </c>
      <c r="I60" s="86">
        <v>150</v>
      </c>
      <c r="J60" s="86">
        <v>149.94999999999999</v>
      </c>
    </row>
    <row r="61" spans="1:10" x14ac:dyDescent="0.25">
      <c r="A61" s="80">
        <v>21</v>
      </c>
      <c r="B61" s="81" t="s">
        <v>1208</v>
      </c>
      <c r="C61" s="95" t="s">
        <v>434</v>
      </c>
      <c r="D61" s="95" t="s">
        <v>113</v>
      </c>
      <c r="E61" s="95" t="s">
        <v>1209</v>
      </c>
      <c r="F61" s="82" t="s">
        <v>436</v>
      </c>
      <c r="G61" s="101" t="s">
        <v>377</v>
      </c>
      <c r="H61" s="86">
        <v>72.5</v>
      </c>
      <c r="I61" s="86">
        <v>145</v>
      </c>
      <c r="J61" s="86">
        <v>144.94999999999999</v>
      </c>
    </row>
    <row r="62" spans="1:10" x14ac:dyDescent="0.25">
      <c r="A62" s="80">
        <v>21</v>
      </c>
      <c r="B62" s="81" t="s">
        <v>1208</v>
      </c>
      <c r="C62" s="95" t="s">
        <v>1222</v>
      </c>
      <c r="D62" s="95" t="s">
        <v>113</v>
      </c>
      <c r="E62" s="95" t="s">
        <v>1209</v>
      </c>
      <c r="F62" s="82" t="s">
        <v>1223</v>
      </c>
      <c r="G62" s="101" t="s">
        <v>377</v>
      </c>
      <c r="H62" s="86">
        <v>72.5</v>
      </c>
      <c r="I62" s="86">
        <v>145</v>
      </c>
      <c r="J62" s="86">
        <v>144.94999999999999</v>
      </c>
    </row>
    <row r="63" spans="1:10" x14ac:dyDescent="0.25">
      <c r="A63" s="80">
        <v>21</v>
      </c>
      <c r="B63" s="81" t="s">
        <v>1208</v>
      </c>
      <c r="C63" s="95" t="s">
        <v>262</v>
      </c>
      <c r="D63" s="95" t="s">
        <v>113</v>
      </c>
      <c r="E63" s="95" t="s">
        <v>1209</v>
      </c>
      <c r="F63" s="82" t="s">
        <v>263</v>
      </c>
      <c r="G63" s="101" t="s">
        <v>377</v>
      </c>
      <c r="H63" s="86">
        <v>72.5</v>
      </c>
      <c r="I63" s="86">
        <v>145</v>
      </c>
      <c r="J63" s="86">
        <v>144.94999999999999</v>
      </c>
    </row>
    <row r="64" spans="1:10" x14ac:dyDescent="0.25">
      <c r="A64" s="80">
        <v>23</v>
      </c>
      <c r="B64" s="81" t="s">
        <v>820</v>
      </c>
      <c r="C64" s="95" t="s">
        <v>149</v>
      </c>
      <c r="D64" s="95" t="s">
        <v>113</v>
      </c>
      <c r="E64" s="95" t="s">
        <v>821</v>
      </c>
      <c r="F64" s="82" t="s">
        <v>151</v>
      </c>
      <c r="G64" s="101" t="s">
        <v>117</v>
      </c>
      <c r="H64" s="86">
        <v>85</v>
      </c>
      <c r="I64" s="86">
        <v>170</v>
      </c>
      <c r="J64" s="86">
        <v>169.95</v>
      </c>
    </row>
    <row r="65" spans="1:10" x14ac:dyDescent="0.25">
      <c r="A65" s="80">
        <v>23</v>
      </c>
      <c r="B65" s="81" t="s">
        <v>836</v>
      </c>
      <c r="C65" s="95" t="s">
        <v>578</v>
      </c>
      <c r="D65" s="95" t="s">
        <v>113</v>
      </c>
      <c r="E65" s="95" t="s">
        <v>821</v>
      </c>
      <c r="F65" s="82" t="s">
        <v>579</v>
      </c>
      <c r="G65" s="101" t="s">
        <v>117</v>
      </c>
      <c r="H65" s="86">
        <v>85</v>
      </c>
      <c r="I65" s="86">
        <v>170</v>
      </c>
      <c r="J65" s="86">
        <v>169.95</v>
      </c>
    </row>
    <row r="66" spans="1:10" x14ac:dyDescent="0.25">
      <c r="A66" s="80">
        <v>23</v>
      </c>
      <c r="B66" s="81" t="s">
        <v>851</v>
      </c>
      <c r="C66" s="95" t="s">
        <v>852</v>
      </c>
      <c r="D66" s="95" t="s">
        <v>113</v>
      </c>
      <c r="E66" s="95" t="s">
        <v>821</v>
      </c>
      <c r="F66" s="82" t="s">
        <v>853</v>
      </c>
      <c r="G66" s="101" t="s">
        <v>117</v>
      </c>
      <c r="H66" s="86">
        <v>85</v>
      </c>
      <c r="I66" s="86">
        <v>170</v>
      </c>
      <c r="J66" s="86">
        <v>169.95</v>
      </c>
    </row>
    <row r="67" spans="1:10" x14ac:dyDescent="0.25">
      <c r="A67" s="80">
        <v>23</v>
      </c>
      <c r="B67" s="81" t="s">
        <v>1191</v>
      </c>
      <c r="C67" s="95" t="s">
        <v>1192</v>
      </c>
      <c r="D67" s="95" t="s">
        <v>113</v>
      </c>
      <c r="E67" s="95" t="s">
        <v>821</v>
      </c>
      <c r="F67" s="82" t="s">
        <v>1193</v>
      </c>
      <c r="G67" s="101" t="s">
        <v>377</v>
      </c>
      <c r="H67" s="86">
        <v>85</v>
      </c>
      <c r="I67" s="86">
        <v>170</v>
      </c>
      <c r="J67" s="86">
        <v>169.95</v>
      </c>
    </row>
    <row r="68" spans="1:10" x14ac:dyDescent="0.25">
      <c r="A68" s="80">
        <v>24</v>
      </c>
      <c r="B68" s="81" t="s">
        <v>1054</v>
      </c>
      <c r="C68" s="95" t="s">
        <v>278</v>
      </c>
      <c r="D68" s="95" t="s">
        <v>113</v>
      </c>
      <c r="E68" s="95" t="s">
        <v>1055</v>
      </c>
      <c r="F68" s="82" t="s">
        <v>280</v>
      </c>
      <c r="G68" s="101" t="s">
        <v>117</v>
      </c>
      <c r="H68" s="86">
        <v>87.5</v>
      </c>
      <c r="I68" s="86">
        <v>175</v>
      </c>
      <c r="J68" s="86">
        <v>174.95</v>
      </c>
    </row>
    <row r="69" spans="1:10" x14ac:dyDescent="0.25">
      <c r="A69" s="80">
        <v>24</v>
      </c>
      <c r="B69" s="81" t="s">
        <v>1054</v>
      </c>
      <c r="C69" s="95" t="s">
        <v>200</v>
      </c>
      <c r="D69" s="95" t="s">
        <v>113</v>
      </c>
      <c r="E69" s="95" t="s">
        <v>1055</v>
      </c>
      <c r="F69" s="82" t="s">
        <v>201</v>
      </c>
      <c r="G69" s="101" t="s">
        <v>117</v>
      </c>
      <c r="H69" s="86">
        <v>87.5</v>
      </c>
      <c r="I69" s="86">
        <v>175</v>
      </c>
      <c r="J69" s="86">
        <v>174.95</v>
      </c>
    </row>
    <row r="70" spans="1:10" x14ac:dyDescent="0.25">
      <c r="A70" s="80">
        <v>24</v>
      </c>
      <c r="B70" s="81" t="s">
        <v>1054</v>
      </c>
      <c r="C70" s="95" t="s">
        <v>418</v>
      </c>
      <c r="D70" s="95" t="s">
        <v>113</v>
      </c>
      <c r="E70" s="95" t="s">
        <v>1055</v>
      </c>
      <c r="F70" s="82" t="s">
        <v>419</v>
      </c>
      <c r="G70" s="101" t="s">
        <v>117</v>
      </c>
      <c r="H70" s="86">
        <v>87.5</v>
      </c>
      <c r="I70" s="86">
        <v>175</v>
      </c>
      <c r="J70" s="86">
        <v>174.95</v>
      </c>
    </row>
    <row r="71" spans="1:10" x14ac:dyDescent="0.25">
      <c r="A71" s="80">
        <v>25</v>
      </c>
      <c r="B71" s="81" t="s">
        <v>1248</v>
      </c>
      <c r="C71" s="95" t="s">
        <v>1249</v>
      </c>
      <c r="D71" s="95" t="s">
        <v>113</v>
      </c>
      <c r="E71" s="95" t="s">
        <v>1250</v>
      </c>
      <c r="F71" s="82" t="s">
        <v>1251</v>
      </c>
      <c r="G71" s="101"/>
      <c r="H71" s="86">
        <v>80</v>
      </c>
      <c r="I71" s="86">
        <v>160</v>
      </c>
      <c r="J71" s="86">
        <v>159.94999999999999</v>
      </c>
    </row>
    <row r="72" spans="1:10" x14ac:dyDescent="0.25">
      <c r="A72" s="80">
        <v>25</v>
      </c>
      <c r="B72" s="81" t="s">
        <v>1248</v>
      </c>
      <c r="C72" s="95" t="s">
        <v>200</v>
      </c>
      <c r="D72" s="95" t="s">
        <v>113</v>
      </c>
      <c r="E72" s="95" t="s">
        <v>1250</v>
      </c>
      <c r="F72" s="82" t="s">
        <v>201</v>
      </c>
      <c r="G72" s="101"/>
      <c r="H72" s="86">
        <v>80</v>
      </c>
      <c r="I72" s="86">
        <v>160</v>
      </c>
      <c r="J72" s="86">
        <v>159.94999999999999</v>
      </c>
    </row>
    <row r="73" spans="1:10" x14ac:dyDescent="0.25">
      <c r="A73" s="80">
        <v>25</v>
      </c>
      <c r="B73" s="81" t="s">
        <v>1248</v>
      </c>
      <c r="C73" s="95" t="s">
        <v>1222</v>
      </c>
      <c r="D73" s="95" t="s">
        <v>113</v>
      </c>
      <c r="E73" s="95" t="s">
        <v>1250</v>
      </c>
      <c r="F73" s="82" t="s">
        <v>1223</v>
      </c>
      <c r="G73" s="101"/>
      <c r="H73" s="86">
        <v>80</v>
      </c>
      <c r="I73" s="86">
        <v>160</v>
      </c>
      <c r="J73" s="86">
        <v>159.94999999999999</v>
      </c>
    </row>
    <row r="74" spans="1:10" x14ac:dyDescent="0.25">
      <c r="A74" s="80">
        <v>26</v>
      </c>
      <c r="B74" s="81" t="s">
        <v>926</v>
      </c>
      <c r="C74" s="95" t="s">
        <v>278</v>
      </c>
      <c r="D74" s="95" t="s">
        <v>113</v>
      </c>
      <c r="E74" s="95" t="s">
        <v>927</v>
      </c>
      <c r="F74" s="82" t="s">
        <v>280</v>
      </c>
      <c r="G74" s="101" t="s">
        <v>117</v>
      </c>
      <c r="H74" s="86">
        <v>77.5</v>
      </c>
      <c r="I74" s="86">
        <v>155</v>
      </c>
      <c r="J74" s="86">
        <v>154.94999999999999</v>
      </c>
    </row>
    <row r="75" spans="1:10" x14ac:dyDescent="0.25">
      <c r="A75" s="80">
        <v>26</v>
      </c>
      <c r="B75" s="81" t="s">
        <v>942</v>
      </c>
      <c r="C75" s="95" t="s">
        <v>403</v>
      </c>
      <c r="D75" s="95" t="s">
        <v>113</v>
      </c>
      <c r="E75" s="95" t="s">
        <v>927</v>
      </c>
      <c r="F75" s="82" t="s">
        <v>404</v>
      </c>
      <c r="G75" s="101" t="s">
        <v>117</v>
      </c>
      <c r="H75" s="86">
        <v>77.5</v>
      </c>
      <c r="I75" s="86">
        <v>155</v>
      </c>
      <c r="J75" s="86">
        <v>154.94999999999999</v>
      </c>
    </row>
    <row r="76" spans="1:10" x14ac:dyDescent="0.25">
      <c r="A76" s="80">
        <v>26</v>
      </c>
      <c r="B76" s="81" t="s">
        <v>1147</v>
      </c>
      <c r="C76" s="95" t="s">
        <v>418</v>
      </c>
      <c r="D76" s="95" t="s">
        <v>113</v>
      </c>
      <c r="E76" s="95" t="s">
        <v>927</v>
      </c>
      <c r="F76" s="82" t="s">
        <v>419</v>
      </c>
      <c r="G76" s="101" t="s">
        <v>117</v>
      </c>
      <c r="H76" s="86">
        <v>77.5</v>
      </c>
      <c r="I76" s="86">
        <v>155</v>
      </c>
      <c r="J76" s="86">
        <v>154.94999999999999</v>
      </c>
    </row>
    <row r="77" spans="1:10" x14ac:dyDescent="0.25">
      <c r="A77" s="80">
        <v>26</v>
      </c>
      <c r="B77" s="81" t="s">
        <v>1147</v>
      </c>
      <c r="C77" s="95" t="s">
        <v>1162</v>
      </c>
      <c r="D77" s="95" t="s">
        <v>113</v>
      </c>
      <c r="E77" s="95" t="s">
        <v>927</v>
      </c>
      <c r="F77" s="82" t="s">
        <v>1163</v>
      </c>
      <c r="G77" s="101" t="s">
        <v>117</v>
      </c>
      <c r="H77" s="86">
        <v>77.5</v>
      </c>
      <c r="I77" s="86">
        <v>155</v>
      </c>
      <c r="J77" s="86">
        <v>154.94999999999999</v>
      </c>
    </row>
    <row r="78" spans="1:10" x14ac:dyDescent="0.25">
      <c r="A78" s="80">
        <v>27</v>
      </c>
      <c r="B78" s="81" t="s">
        <v>868</v>
      </c>
      <c r="C78" s="95" t="s">
        <v>578</v>
      </c>
      <c r="D78" s="95" t="s">
        <v>113</v>
      </c>
      <c r="E78" s="95" t="s">
        <v>869</v>
      </c>
      <c r="F78" s="82" t="s">
        <v>579</v>
      </c>
      <c r="G78" s="101" t="s">
        <v>117</v>
      </c>
      <c r="H78" s="86">
        <v>75</v>
      </c>
      <c r="I78" s="86">
        <v>150</v>
      </c>
      <c r="J78" s="86">
        <v>149.94999999999999</v>
      </c>
    </row>
    <row r="79" spans="1:10" x14ac:dyDescent="0.25">
      <c r="A79" s="80">
        <v>27</v>
      </c>
      <c r="B79" s="81" t="s">
        <v>884</v>
      </c>
      <c r="C79" s="95" t="s">
        <v>434</v>
      </c>
      <c r="D79" s="95" t="s">
        <v>113</v>
      </c>
      <c r="E79" s="95" t="s">
        <v>869</v>
      </c>
      <c r="F79" s="82" t="s">
        <v>436</v>
      </c>
      <c r="G79" s="101" t="s">
        <v>117</v>
      </c>
      <c r="H79" s="86">
        <v>75</v>
      </c>
      <c r="I79" s="86">
        <v>150</v>
      </c>
      <c r="J79" s="86">
        <v>149.94999999999999</v>
      </c>
    </row>
    <row r="80" spans="1:10" x14ac:dyDescent="0.25">
      <c r="A80" s="80">
        <v>27</v>
      </c>
      <c r="B80" s="81" t="s">
        <v>1130</v>
      </c>
      <c r="C80" s="95" t="s">
        <v>1131</v>
      </c>
      <c r="D80" s="95" t="s">
        <v>113</v>
      </c>
      <c r="E80" s="95" t="s">
        <v>869</v>
      </c>
      <c r="F80" s="82" t="s">
        <v>1132</v>
      </c>
      <c r="G80" s="101" t="s">
        <v>117</v>
      </c>
      <c r="H80" s="86">
        <v>75</v>
      </c>
      <c r="I80" s="86">
        <v>150</v>
      </c>
      <c r="J80" s="86">
        <v>149.94999999999999</v>
      </c>
    </row>
    <row r="81" spans="1:10" x14ac:dyDescent="0.25">
      <c r="A81" s="80">
        <v>28</v>
      </c>
      <c r="B81" s="81" t="s">
        <v>772</v>
      </c>
      <c r="C81" s="95" t="s">
        <v>278</v>
      </c>
      <c r="D81" s="95" t="s">
        <v>113</v>
      </c>
      <c r="E81" s="95" t="s">
        <v>773</v>
      </c>
      <c r="F81" s="82" t="s">
        <v>280</v>
      </c>
      <c r="G81" s="84" t="s">
        <v>377</v>
      </c>
      <c r="H81" s="86">
        <v>42.5</v>
      </c>
      <c r="I81" s="86">
        <v>85</v>
      </c>
      <c r="J81" s="86">
        <v>84.95</v>
      </c>
    </row>
    <row r="82" spans="1:10" x14ac:dyDescent="0.25">
      <c r="A82" s="80">
        <v>28</v>
      </c>
      <c r="B82" s="81" t="s">
        <v>772</v>
      </c>
      <c r="C82" s="95" t="s">
        <v>434</v>
      </c>
      <c r="D82" s="95" t="s">
        <v>113</v>
      </c>
      <c r="E82" s="95" t="s">
        <v>773</v>
      </c>
      <c r="F82" s="82" t="s">
        <v>436</v>
      </c>
      <c r="G82" s="84" t="s">
        <v>377</v>
      </c>
      <c r="H82" s="86">
        <v>42.5</v>
      </c>
      <c r="I82" s="86">
        <v>85</v>
      </c>
      <c r="J82" s="86">
        <v>84.95</v>
      </c>
    </row>
    <row r="83" spans="1:10" x14ac:dyDescent="0.25">
      <c r="A83" s="80">
        <v>28</v>
      </c>
      <c r="B83" s="81" t="s">
        <v>772</v>
      </c>
      <c r="C83" s="95" t="s">
        <v>418</v>
      </c>
      <c r="D83" s="95" t="s">
        <v>113</v>
      </c>
      <c r="E83" s="95" t="s">
        <v>773</v>
      </c>
      <c r="F83" s="82" t="s">
        <v>419</v>
      </c>
      <c r="G83" s="84" t="s">
        <v>377</v>
      </c>
      <c r="H83" s="86">
        <v>42.5</v>
      </c>
      <c r="I83" s="86">
        <v>85</v>
      </c>
      <c r="J83" s="86">
        <v>84.95</v>
      </c>
    </row>
    <row r="84" spans="1:10" x14ac:dyDescent="0.25">
      <c r="A84" s="80">
        <v>28</v>
      </c>
      <c r="B84" s="81" t="s">
        <v>772</v>
      </c>
      <c r="C84" s="95" t="s">
        <v>807</v>
      </c>
      <c r="D84" s="95" t="s">
        <v>113</v>
      </c>
      <c r="E84" s="95" t="s">
        <v>773</v>
      </c>
      <c r="F84" s="82" t="s">
        <v>808</v>
      </c>
      <c r="G84" s="84" t="s">
        <v>377</v>
      </c>
      <c r="H84" s="86">
        <v>42.5</v>
      </c>
      <c r="I84" s="86">
        <v>85</v>
      </c>
      <c r="J84" s="86">
        <v>84.95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14AC4-691A-40F4-92D8-85EEF564363A}">
  <sheetPr codeName="Sheet2"/>
  <dimension ref="A1:T987"/>
  <sheetViews>
    <sheetView workbookViewId="0">
      <pane ySplit="1" topLeftCell="A105" activePane="bottomLeft" state="frozen"/>
      <selection pane="bottomLeft" activeCell="O126" sqref="O126"/>
    </sheetView>
  </sheetViews>
  <sheetFormatPr defaultRowHeight="15" x14ac:dyDescent="0.25"/>
  <cols>
    <col min="1" max="1" width="14.85546875" customWidth="1"/>
    <col min="2" max="2" width="14.85546875" style="3" customWidth="1"/>
    <col min="3" max="4" width="9.140625" style="3"/>
    <col min="5" max="5" width="27.42578125" customWidth="1"/>
    <col min="6" max="6" width="20.5703125" customWidth="1"/>
    <col min="7" max="7" width="19.42578125" customWidth="1"/>
    <col min="8" max="8" width="14.28515625" customWidth="1"/>
    <col min="9" max="9" width="6.85546875" customWidth="1"/>
    <col min="10" max="10" width="11" hidden="1" customWidth="1"/>
    <col min="11" max="11" width="9.5703125" customWidth="1"/>
    <col min="14" max="14" width="17.42578125" hidden="1" customWidth="1"/>
    <col min="15" max="15" width="39.5703125" customWidth="1"/>
    <col min="16" max="16" width="9.140625" hidden="1" customWidth="1"/>
    <col min="17" max="17" width="22.140625" hidden="1" customWidth="1"/>
    <col min="18" max="18" width="24.5703125" hidden="1" customWidth="1"/>
    <col min="19" max="19" width="35.140625" hidden="1" customWidth="1"/>
  </cols>
  <sheetData>
    <row r="1" spans="1:19" s="38" customFormat="1" ht="30" customHeight="1" x14ac:dyDescent="0.25">
      <c r="A1" s="32" t="s">
        <v>34</v>
      </c>
      <c r="B1" s="34" t="s">
        <v>10</v>
      </c>
      <c r="C1" s="34" t="s">
        <v>1</v>
      </c>
      <c r="D1" s="34" t="s">
        <v>12</v>
      </c>
      <c r="E1" s="33" t="s">
        <v>2</v>
      </c>
      <c r="F1" s="33" t="s">
        <v>11</v>
      </c>
      <c r="G1" s="33" t="s">
        <v>9</v>
      </c>
      <c r="H1" s="33" t="s">
        <v>3</v>
      </c>
      <c r="I1" s="33" t="s">
        <v>4</v>
      </c>
      <c r="J1" s="33" t="s">
        <v>5</v>
      </c>
      <c r="K1" s="35" t="s">
        <v>6</v>
      </c>
      <c r="L1" s="35" t="s">
        <v>8</v>
      </c>
      <c r="M1" s="35" t="s">
        <v>7</v>
      </c>
      <c r="N1" s="35" t="s">
        <v>15</v>
      </c>
      <c r="O1" s="36" t="s">
        <v>36</v>
      </c>
      <c r="P1" s="37" t="s">
        <v>40</v>
      </c>
      <c r="Q1" s="27" t="s">
        <v>37</v>
      </c>
      <c r="R1" s="28" t="s">
        <v>38</v>
      </c>
      <c r="S1" s="29" t="s">
        <v>39</v>
      </c>
    </row>
    <row r="2" spans="1:19" s="43" customFormat="1" x14ac:dyDescent="0.25">
      <c r="A2" s="80">
        <v>15</v>
      </c>
      <c r="B2" s="39" t="s">
        <v>111</v>
      </c>
      <c r="C2" s="67" t="s">
        <v>112</v>
      </c>
      <c r="D2" s="67" t="s">
        <v>113</v>
      </c>
      <c r="E2" s="67" t="s">
        <v>114</v>
      </c>
      <c r="F2" s="82" t="s">
        <v>115</v>
      </c>
      <c r="G2" s="83" t="s">
        <v>116</v>
      </c>
      <c r="H2" s="84" t="s">
        <v>117</v>
      </c>
      <c r="I2" s="82" t="s">
        <v>118</v>
      </c>
      <c r="J2" s="96"/>
      <c r="K2" s="40">
        <v>77.5</v>
      </c>
      <c r="L2" s="86">
        <v>155</v>
      </c>
      <c r="M2" s="86">
        <v>154.94999999999999</v>
      </c>
      <c r="N2" s="86">
        <f t="shared" ref="N2:N65" si="0">J2*K2</f>
        <v>0</v>
      </c>
      <c r="O2" s="41" t="s">
        <v>119</v>
      </c>
      <c r="P2" s="42" t="s">
        <v>120</v>
      </c>
      <c r="Q2" s="30">
        <f>--ISNUMBER(IFERROR(SEARCH(Orders!$E18,O2,1),""))</f>
        <v>1</v>
      </c>
      <c r="R2" s="30">
        <f>IF(Q2=1,COUNTIF($Q$2:Q2,1),"")</f>
        <v>1</v>
      </c>
      <c r="S2" s="31" t="str">
        <f>IFERROR(INDEX($O2:$O986,MATCH(ROWS($Q$2:Q2),$R2:$R986,0)),"")</f>
        <v>Mfw18pm4-201-M  M Phil Mid Top</v>
      </c>
    </row>
    <row r="3" spans="1:19" x14ac:dyDescent="0.25">
      <c r="A3" s="80">
        <v>15</v>
      </c>
      <c r="B3" s="81" t="s">
        <v>111</v>
      </c>
      <c r="C3" s="95" t="s">
        <v>112</v>
      </c>
      <c r="D3" s="95" t="s">
        <v>113</v>
      </c>
      <c r="E3" s="95" t="s">
        <v>114</v>
      </c>
      <c r="F3" s="82" t="s">
        <v>115</v>
      </c>
      <c r="G3" s="83" t="s">
        <v>121</v>
      </c>
      <c r="H3" s="84" t="s">
        <v>117</v>
      </c>
      <c r="I3" s="82">
        <v>8.5</v>
      </c>
      <c r="J3" s="96"/>
      <c r="K3" s="40">
        <v>77.5</v>
      </c>
      <c r="L3" s="86">
        <v>155</v>
      </c>
      <c r="M3" s="86">
        <v>154.94999999999999</v>
      </c>
      <c r="N3" s="86">
        <f t="shared" si="0"/>
        <v>0</v>
      </c>
      <c r="O3" s="97" t="s">
        <v>119</v>
      </c>
      <c r="P3" s="98" t="s">
        <v>120</v>
      </c>
      <c r="Q3">
        <f>--ISNUMBER(IFERROR(SEARCH(Orders!$E18,O3,1),""))</f>
        <v>1</v>
      </c>
      <c r="R3">
        <f>IF(Q3=1,COUNTIF($Q$2:Q3,1),"")</f>
        <v>2</v>
      </c>
      <c r="S3" t="str">
        <f>IFERROR(INDEX($O2:$O986,MATCH(ROWS($Q$2:Q3),$R2:$R986,0)),"")</f>
        <v>Mfw18pm4-201-M  M Phil Mid Top</v>
      </c>
    </row>
    <row r="4" spans="1:19" x14ac:dyDescent="0.25">
      <c r="A4" s="80">
        <v>15</v>
      </c>
      <c r="B4" s="81" t="s">
        <v>111</v>
      </c>
      <c r="C4" s="95" t="s">
        <v>112</v>
      </c>
      <c r="D4" s="95" t="s">
        <v>113</v>
      </c>
      <c r="E4" s="95" t="s">
        <v>114</v>
      </c>
      <c r="F4" s="82" t="s">
        <v>115</v>
      </c>
      <c r="G4" s="83" t="s">
        <v>122</v>
      </c>
      <c r="H4" s="84" t="s">
        <v>117</v>
      </c>
      <c r="I4" s="82">
        <v>9</v>
      </c>
      <c r="J4" s="96"/>
      <c r="K4" s="40">
        <v>77.5</v>
      </c>
      <c r="L4" s="86">
        <v>155</v>
      </c>
      <c r="M4" s="86">
        <v>154.94999999999999</v>
      </c>
      <c r="N4" s="86">
        <f t="shared" si="0"/>
        <v>0</v>
      </c>
      <c r="O4" s="97" t="s">
        <v>119</v>
      </c>
      <c r="P4" s="98" t="s">
        <v>120</v>
      </c>
      <c r="Q4">
        <f>--ISNUMBER(IFERROR(SEARCH(Orders!$E18,O4,1),""))</f>
        <v>1</v>
      </c>
      <c r="R4">
        <f>IF(Q4=1,COUNTIF($Q$2:Q4,1),"")</f>
        <v>3</v>
      </c>
      <c r="S4" t="str">
        <f>IFERROR(INDEX($O2:$O986,MATCH(ROWS($Q$2:Q4),$R2:$R986,0)),"")</f>
        <v>Mfw18pm4-201-M  M Phil Mid Top</v>
      </c>
    </row>
    <row r="5" spans="1:19" x14ac:dyDescent="0.25">
      <c r="A5" s="80">
        <v>15</v>
      </c>
      <c r="B5" s="81" t="s">
        <v>111</v>
      </c>
      <c r="C5" s="95" t="s">
        <v>112</v>
      </c>
      <c r="D5" s="95" t="s">
        <v>113</v>
      </c>
      <c r="E5" s="95" t="s">
        <v>114</v>
      </c>
      <c r="F5" s="82" t="s">
        <v>115</v>
      </c>
      <c r="G5" s="83" t="s">
        <v>123</v>
      </c>
      <c r="H5" s="84" t="s">
        <v>117</v>
      </c>
      <c r="I5" s="82">
        <v>9.5</v>
      </c>
      <c r="J5" s="96"/>
      <c r="K5" s="40">
        <v>77.5</v>
      </c>
      <c r="L5" s="86">
        <v>155</v>
      </c>
      <c r="M5" s="86">
        <v>154.94999999999999</v>
      </c>
      <c r="N5" s="86">
        <f t="shared" si="0"/>
        <v>0</v>
      </c>
      <c r="O5" s="97" t="s">
        <v>119</v>
      </c>
      <c r="P5" s="98" t="s">
        <v>120</v>
      </c>
      <c r="Q5">
        <f>--ISNUMBER(IFERROR(SEARCH(Orders!$E18,O5,1),""))</f>
        <v>1</v>
      </c>
      <c r="R5">
        <f>IF(Q5=1,COUNTIF($Q$2:Q5,1),"")</f>
        <v>4</v>
      </c>
      <c r="S5" t="str">
        <f>IFERROR(INDEX($O2:$O986,MATCH(ROWS($Q$2:Q5),$R2:$R986,0)),"")</f>
        <v>Mfw18pm4-201-M  M Phil Mid Top</v>
      </c>
    </row>
    <row r="6" spans="1:19" x14ac:dyDescent="0.25">
      <c r="A6" s="80">
        <v>15</v>
      </c>
      <c r="B6" s="81" t="s">
        <v>111</v>
      </c>
      <c r="C6" s="95" t="s">
        <v>112</v>
      </c>
      <c r="D6" s="95" t="s">
        <v>113</v>
      </c>
      <c r="E6" s="95" t="s">
        <v>114</v>
      </c>
      <c r="F6" s="82" t="s">
        <v>115</v>
      </c>
      <c r="G6" s="83" t="s">
        <v>124</v>
      </c>
      <c r="H6" s="84" t="s">
        <v>117</v>
      </c>
      <c r="I6" s="82">
        <v>10</v>
      </c>
      <c r="J6" s="96"/>
      <c r="K6" s="40">
        <v>77.5</v>
      </c>
      <c r="L6" s="86">
        <v>155</v>
      </c>
      <c r="M6" s="86">
        <v>154.94999999999999</v>
      </c>
      <c r="N6" s="86">
        <f t="shared" si="0"/>
        <v>0</v>
      </c>
      <c r="O6" s="97" t="s">
        <v>119</v>
      </c>
      <c r="P6" s="98" t="s">
        <v>120</v>
      </c>
      <c r="Q6">
        <f>--ISNUMBER(IFERROR(SEARCH(Orders!$E18,O6,1),""))</f>
        <v>1</v>
      </c>
      <c r="R6">
        <f>IF(Q6=1,COUNTIF($Q$2:Q6,1),"")</f>
        <v>5</v>
      </c>
      <c r="S6" t="str">
        <f>IFERROR(INDEX($O2:$O986,MATCH(ROWS($Q$2:Q6),$R2:$R986,0)),"")</f>
        <v>Mfw18pm4-201-M  M Phil Mid Top</v>
      </c>
    </row>
    <row r="7" spans="1:19" x14ac:dyDescent="0.25">
      <c r="A7" s="80">
        <v>15</v>
      </c>
      <c r="B7" s="81" t="s">
        <v>111</v>
      </c>
      <c r="C7" s="95" t="s">
        <v>112</v>
      </c>
      <c r="D7" s="95" t="s">
        <v>113</v>
      </c>
      <c r="E7" s="95" t="s">
        <v>114</v>
      </c>
      <c r="F7" s="82" t="s">
        <v>115</v>
      </c>
      <c r="G7" s="83" t="s">
        <v>125</v>
      </c>
      <c r="H7" s="84" t="s">
        <v>117</v>
      </c>
      <c r="I7" s="82">
        <v>10.5</v>
      </c>
      <c r="J7" s="96"/>
      <c r="K7" s="40">
        <v>77.5</v>
      </c>
      <c r="L7" s="86">
        <v>155</v>
      </c>
      <c r="M7" s="86">
        <v>154.94999999999999</v>
      </c>
      <c r="N7" s="86">
        <f t="shared" si="0"/>
        <v>0</v>
      </c>
      <c r="O7" s="97" t="s">
        <v>119</v>
      </c>
      <c r="P7" s="98" t="s">
        <v>120</v>
      </c>
      <c r="Q7">
        <f>--ISNUMBER(IFERROR(SEARCH(Orders!$E18,O7,1),""))</f>
        <v>1</v>
      </c>
      <c r="R7">
        <f>IF(Q7=1,COUNTIF($Q$2:Q7,1),"")</f>
        <v>6</v>
      </c>
      <c r="S7" t="str">
        <f>IFERROR(INDEX($O2:$O986,MATCH(ROWS($Q$2:Q7),$R2:$R986,0)),"")</f>
        <v>Mfw18pm4-201-M  M Phil Mid Top</v>
      </c>
    </row>
    <row r="8" spans="1:19" x14ac:dyDescent="0.25">
      <c r="A8" s="80">
        <v>15</v>
      </c>
      <c r="B8" s="81" t="s">
        <v>111</v>
      </c>
      <c r="C8" s="95" t="s">
        <v>112</v>
      </c>
      <c r="D8" s="95" t="s">
        <v>113</v>
      </c>
      <c r="E8" s="95" t="s">
        <v>114</v>
      </c>
      <c r="F8" s="82" t="s">
        <v>115</v>
      </c>
      <c r="G8" s="83" t="s">
        <v>126</v>
      </c>
      <c r="H8" s="84" t="s">
        <v>117</v>
      </c>
      <c r="I8" s="82">
        <v>11</v>
      </c>
      <c r="J8" s="96"/>
      <c r="K8" s="40">
        <v>77.5</v>
      </c>
      <c r="L8" s="86">
        <v>155</v>
      </c>
      <c r="M8" s="86">
        <v>154.94999999999999</v>
      </c>
      <c r="N8" s="86">
        <f t="shared" si="0"/>
        <v>0</v>
      </c>
      <c r="O8" s="97" t="s">
        <v>119</v>
      </c>
      <c r="P8" s="98" t="s">
        <v>120</v>
      </c>
      <c r="Q8">
        <f>--ISNUMBER(IFERROR(SEARCH(Orders!$E18,O8,1),""))</f>
        <v>1</v>
      </c>
      <c r="R8">
        <f>IF(Q8=1,COUNTIF($Q$2:Q8,1),"")</f>
        <v>7</v>
      </c>
      <c r="S8" t="str">
        <f>IFERROR(INDEX($O2:$O986,MATCH(ROWS($Q$2:Q8),$R2:$R986,0)),"")</f>
        <v>Mfw18pm4-201-M  M Phil Mid Top</v>
      </c>
    </row>
    <row r="9" spans="1:19" x14ac:dyDescent="0.25">
      <c r="A9" s="80">
        <v>15</v>
      </c>
      <c r="B9" s="81" t="s">
        <v>111</v>
      </c>
      <c r="C9" s="95" t="s">
        <v>112</v>
      </c>
      <c r="D9" s="95" t="s">
        <v>113</v>
      </c>
      <c r="E9" s="95" t="s">
        <v>114</v>
      </c>
      <c r="F9" s="82" t="s">
        <v>115</v>
      </c>
      <c r="G9" s="83" t="s">
        <v>127</v>
      </c>
      <c r="H9" s="84" t="s">
        <v>117</v>
      </c>
      <c r="I9" s="82">
        <v>11.5</v>
      </c>
      <c r="J9" s="96"/>
      <c r="K9" s="40">
        <v>77.5</v>
      </c>
      <c r="L9" s="86">
        <v>155</v>
      </c>
      <c r="M9" s="86">
        <v>154.94999999999999</v>
      </c>
      <c r="N9" s="86">
        <f t="shared" si="0"/>
        <v>0</v>
      </c>
      <c r="O9" s="97" t="s">
        <v>119</v>
      </c>
      <c r="P9" s="98" t="s">
        <v>120</v>
      </c>
      <c r="Q9">
        <f>--ISNUMBER(IFERROR(SEARCH(Orders!$E18,O9,1),""))</f>
        <v>1</v>
      </c>
      <c r="R9">
        <f>IF(Q9=1,COUNTIF($Q$2:Q9,1),"")</f>
        <v>8</v>
      </c>
      <c r="S9" t="str">
        <f>IFERROR(INDEX($O2:$O986,MATCH(ROWS($Q$2:Q9),$R2:$R986,0)),"")</f>
        <v>Mfw18pm4-201-M  M Phil Mid Top</v>
      </c>
    </row>
    <row r="10" spans="1:19" x14ac:dyDescent="0.25">
      <c r="A10" s="80">
        <v>15</v>
      </c>
      <c r="B10" s="81" t="s">
        <v>111</v>
      </c>
      <c r="C10" s="95" t="s">
        <v>112</v>
      </c>
      <c r="D10" s="95" t="s">
        <v>113</v>
      </c>
      <c r="E10" s="95" t="s">
        <v>114</v>
      </c>
      <c r="F10" s="82" t="s">
        <v>115</v>
      </c>
      <c r="G10" s="83" t="s">
        <v>128</v>
      </c>
      <c r="H10" s="84" t="s">
        <v>117</v>
      </c>
      <c r="I10" s="82">
        <v>12</v>
      </c>
      <c r="J10" s="96"/>
      <c r="K10" s="40">
        <v>77.5</v>
      </c>
      <c r="L10" s="86">
        <v>155</v>
      </c>
      <c r="M10" s="86">
        <v>154.94999999999999</v>
      </c>
      <c r="N10" s="86">
        <f t="shared" si="0"/>
        <v>0</v>
      </c>
      <c r="O10" s="97" t="s">
        <v>119</v>
      </c>
      <c r="P10" s="98" t="s">
        <v>120</v>
      </c>
      <c r="Q10">
        <f>--ISNUMBER(IFERROR(SEARCH(Orders!$E18,O10,1),""))</f>
        <v>1</v>
      </c>
      <c r="R10">
        <f>IF(Q10=1,COUNTIF($Q$2:Q10,1),"")</f>
        <v>9</v>
      </c>
      <c r="S10" t="str">
        <f>IFERROR(INDEX($O2:$O986,MATCH(ROWS($Q$2:Q10),$R2:$R986,0)),"")</f>
        <v>Mfw18pm4-201-M  M Phil Mid Top</v>
      </c>
    </row>
    <row r="11" spans="1:19" x14ac:dyDescent="0.25">
      <c r="A11" s="80">
        <v>15</v>
      </c>
      <c r="B11" s="81" t="s">
        <v>111</v>
      </c>
      <c r="C11" s="95" t="s">
        <v>112</v>
      </c>
      <c r="D11" s="95" t="s">
        <v>113</v>
      </c>
      <c r="E11" s="95" t="s">
        <v>114</v>
      </c>
      <c r="F11" s="82" t="s">
        <v>115</v>
      </c>
      <c r="G11" s="83" t="s">
        <v>129</v>
      </c>
      <c r="H11" s="84" t="s">
        <v>117</v>
      </c>
      <c r="I11" s="82">
        <v>12.5</v>
      </c>
      <c r="J11" s="96"/>
      <c r="K11" s="40">
        <v>77.5</v>
      </c>
      <c r="L11" s="86">
        <v>155</v>
      </c>
      <c r="M11" s="86">
        <v>154.94999999999999</v>
      </c>
      <c r="N11" s="86">
        <f t="shared" si="0"/>
        <v>0</v>
      </c>
      <c r="O11" s="97" t="s">
        <v>119</v>
      </c>
      <c r="P11" s="98" t="s">
        <v>120</v>
      </c>
      <c r="Q11">
        <f>--ISNUMBER(IFERROR(SEARCH(Orders!$E18,O11,1),""))</f>
        <v>1</v>
      </c>
      <c r="R11">
        <f>IF(Q11=1,COUNTIF($Q$2:Q11,1),"")</f>
        <v>10</v>
      </c>
      <c r="S11" t="str">
        <f>IFERROR(INDEX($O2:$O986,MATCH(ROWS($Q$2:Q11),$R2:$R986,0)),"")</f>
        <v>Mfw18pm4-201-M  M Phil Mid Top</v>
      </c>
    </row>
    <row r="12" spans="1:19" x14ac:dyDescent="0.25">
      <c r="A12" s="80">
        <v>15</v>
      </c>
      <c r="B12" s="81" t="s">
        <v>111</v>
      </c>
      <c r="C12" s="95" t="s">
        <v>112</v>
      </c>
      <c r="D12" s="95" t="s">
        <v>113</v>
      </c>
      <c r="E12" s="95" t="s">
        <v>114</v>
      </c>
      <c r="F12" s="82" t="s">
        <v>115</v>
      </c>
      <c r="G12" s="83" t="s">
        <v>130</v>
      </c>
      <c r="H12" s="84" t="s">
        <v>117</v>
      </c>
      <c r="I12" s="82">
        <v>13</v>
      </c>
      <c r="J12" s="96"/>
      <c r="K12" s="40">
        <v>77.5</v>
      </c>
      <c r="L12" s="86">
        <v>155</v>
      </c>
      <c r="M12" s="86">
        <v>154.94999999999999</v>
      </c>
      <c r="N12" s="86">
        <f t="shared" si="0"/>
        <v>0</v>
      </c>
      <c r="O12" s="97" t="s">
        <v>119</v>
      </c>
      <c r="P12" s="98" t="s">
        <v>120</v>
      </c>
      <c r="Q12">
        <f>--ISNUMBER(IFERROR(SEARCH(Orders!$E18,O12,1),""))</f>
        <v>1</v>
      </c>
      <c r="R12">
        <f>IF(Q12=1,COUNTIF($Q$2:Q12,1),"")</f>
        <v>11</v>
      </c>
      <c r="S12" t="str">
        <f>IFERROR(INDEX($O2:$O986,MATCH(ROWS($Q$2:Q12),$R2:$R986,0)),"")</f>
        <v>Mfw18pm4-201-M  M Phil Mid Top</v>
      </c>
    </row>
    <row r="13" spans="1:19" x14ac:dyDescent="0.25">
      <c r="A13" s="80">
        <v>15</v>
      </c>
      <c r="B13" s="81" t="s">
        <v>111</v>
      </c>
      <c r="C13" s="95" t="s">
        <v>112</v>
      </c>
      <c r="D13" s="95" t="s">
        <v>113</v>
      </c>
      <c r="E13" s="95" t="s">
        <v>114</v>
      </c>
      <c r="F13" s="82" t="s">
        <v>115</v>
      </c>
      <c r="G13" s="83" t="s">
        <v>131</v>
      </c>
      <c r="H13" s="84" t="s">
        <v>117</v>
      </c>
      <c r="I13" s="82">
        <v>14</v>
      </c>
      <c r="J13" s="96"/>
      <c r="K13" s="40">
        <v>77.5</v>
      </c>
      <c r="L13" s="86">
        <v>155</v>
      </c>
      <c r="M13" s="86">
        <v>154.94999999999999</v>
      </c>
      <c r="N13" s="86">
        <f t="shared" si="0"/>
        <v>0</v>
      </c>
      <c r="O13" s="97" t="s">
        <v>119</v>
      </c>
      <c r="P13" s="98" t="s">
        <v>120</v>
      </c>
      <c r="Q13">
        <f>--ISNUMBER(IFERROR(SEARCH(Orders!$E18,O13,1),""))</f>
        <v>1</v>
      </c>
      <c r="R13">
        <f>IF(Q13=1,COUNTIF($Q$2:Q13,1),"")</f>
        <v>12</v>
      </c>
      <c r="S13" t="str">
        <f>IFERROR(INDEX($O2:$O986,MATCH(ROWS($Q$2:Q13),$R2:$R986,0)),"")</f>
        <v>Mfw18pm4-201-M  M Phil Mid Top</v>
      </c>
    </row>
    <row r="14" spans="1:19" x14ac:dyDescent="0.25">
      <c r="A14" s="80">
        <v>15</v>
      </c>
      <c r="B14" s="81" t="s">
        <v>132</v>
      </c>
      <c r="C14" s="95" t="s">
        <v>133</v>
      </c>
      <c r="D14" s="95" t="s">
        <v>113</v>
      </c>
      <c r="E14" s="95" t="s">
        <v>114</v>
      </c>
      <c r="F14" s="82" t="s">
        <v>134</v>
      </c>
      <c r="G14" s="83" t="s">
        <v>135</v>
      </c>
      <c r="H14" s="84" t="s">
        <v>117</v>
      </c>
      <c r="I14" s="82">
        <v>8</v>
      </c>
      <c r="J14" s="96"/>
      <c r="K14" s="40">
        <v>77.5</v>
      </c>
      <c r="L14" s="86">
        <v>155</v>
      </c>
      <c r="M14" s="86">
        <v>154.94999999999999</v>
      </c>
      <c r="N14" s="86">
        <f t="shared" si="0"/>
        <v>0</v>
      </c>
      <c r="O14" s="97" t="s">
        <v>136</v>
      </c>
      <c r="P14" s="98" t="s">
        <v>120</v>
      </c>
      <c r="Q14">
        <f>--ISNUMBER(IFERROR(SEARCH(Orders!$E18,O14,1),""))</f>
        <v>1</v>
      </c>
      <c r="R14">
        <f>IF(Q14=1,COUNTIF($Q$2:Q14,1),"")</f>
        <v>13</v>
      </c>
      <c r="S14" t="str">
        <f>IFERROR(INDEX($O2:$O986,MATCH(ROWS($Q$2:Q14),$R2:$R986,0)),"")</f>
        <v>Mfw18pm5-020-M  M Phil Mid Top</v>
      </c>
    </row>
    <row r="15" spans="1:19" x14ac:dyDescent="0.25">
      <c r="A15" s="80">
        <v>15</v>
      </c>
      <c r="B15" s="81" t="s">
        <v>132</v>
      </c>
      <c r="C15" s="95" t="s">
        <v>133</v>
      </c>
      <c r="D15" s="95" t="s">
        <v>113</v>
      </c>
      <c r="E15" s="95" t="s">
        <v>114</v>
      </c>
      <c r="F15" s="82" t="s">
        <v>134</v>
      </c>
      <c r="G15" s="83" t="s">
        <v>137</v>
      </c>
      <c r="H15" s="84" t="s">
        <v>117</v>
      </c>
      <c r="I15" s="82">
        <v>8.5</v>
      </c>
      <c r="J15" s="96"/>
      <c r="K15" s="40">
        <v>77.5</v>
      </c>
      <c r="L15" s="86">
        <v>155</v>
      </c>
      <c r="M15" s="86">
        <v>154.94999999999999</v>
      </c>
      <c r="N15" s="86">
        <f t="shared" si="0"/>
        <v>0</v>
      </c>
      <c r="O15" s="97" t="s">
        <v>136</v>
      </c>
      <c r="P15" s="98" t="s">
        <v>120</v>
      </c>
      <c r="Q15">
        <f>--ISNUMBER(IFERROR(SEARCH(Orders!$E18,O15,1),""))</f>
        <v>1</v>
      </c>
      <c r="R15">
        <f>IF(Q15=1,COUNTIF($Q$2:Q15,1),"")</f>
        <v>14</v>
      </c>
      <c r="S15" t="str">
        <f>IFERROR(INDEX($O2:$O986,MATCH(ROWS($Q$2:Q15),$R2:$R986,0)),"")</f>
        <v>Mfw18pm5-020-M  M Phil Mid Top</v>
      </c>
    </row>
    <row r="16" spans="1:19" x14ac:dyDescent="0.25">
      <c r="A16" s="80">
        <v>15</v>
      </c>
      <c r="B16" s="81" t="s">
        <v>132</v>
      </c>
      <c r="C16" s="95" t="s">
        <v>133</v>
      </c>
      <c r="D16" s="95" t="s">
        <v>113</v>
      </c>
      <c r="E16" s="95" t="s">
        <v>114</v>
      </c>
      <c r="F16" s="82" t="s">
        <v>134</v>
      </c>
      <c r="G16" s="83" t="s">
        <v>138</v>
      </c>
      <c r="H16" s="84" t="s">
        <v>117</v>
      </c>
      <c r="I16" s="82">
        <v>9</v>
      </c>
      <c r="J16" s="96"/>
      <c r="K16" s="40">
        <v>77.5</v>
      </c>
      <c r="L16" s="86">
        <v>155</v>
      </c>
      <c r="M16" s="86">
        <v>154.94999999999999</v>
      </c>
      <c r="N16" s="86">
        <f t="shared" si="0"/>
        <v>0</v>
      </c>
      <c r="O16" s="97" t="s">
        <v>136</v>
      </c>
      <c r="P16" s="98" t="s">
        <v>120</v>
      </c>
      <c r="Q16">
        <f>--ISNUMBER(IFERROR(SEARCH(Orders!$E18,O16,1),""))</f>
        <v>1</v>
      </c>
      <c r="R16">
        <f>IF(Q16=1,COUNTIF($Q$2:Q16,1),"")</f>
        <v>15</v>
      </c>
      <c r="S16" t="str">
        <f>IFERROR(INDEX($O2:$O986,MATCH(ROWS($Q$2:Q16),$R2:$R986,0)),"")</f>
        <v>Mfw18pm5-020-M  M Phil Mid Top</v>
      </c>
    </row>
    <row r="17" spans="1:19" x14ac:dyDescent="0.25">
      <c r="A17" s="80">
        <v>15</v>
      </c>
      <c r="B17" s="81" t="s">
        <v>132</v>
      </c>
      <c r="C17" s="95" t="s">
        <v>133</v>
      </c>
      <c r="D17" s="95" t="s">
        <v>113</v>
      </c>
      <c r="E17" s="95" t="s">
        <v>114</v>
      </c>
      <c r="F17" s="82" t="s">
        <v>134</v>
      </c>
      <c r="G17" s="83" t="s">
        <v>139</v>
      </c>
      <c r="H17" s="84" t="s">
        <v>117</v>
      </c>
      <c r="I17" s="82">
        <v>9.5</v>
      </c>
      <c r="J17" s="96"/>
      <c r="K17" s="40">
        <v>77.5</v>
      </c>
      <c r="L17" s="86">
        <v>155</v>
      </c>
      <c r="M17" s="86">
        <v>154.94999999999999</v>
      </c>
      <c r="N17" s="86">
        <f t="shared" si="0"/>
        <v>0</v>
      </c>
      <c r="O17" s="97" t="s">
        <v>136</v>
      </c>
      <c r="P17" s="98" t="s">
        <v>120</v>
      </c>
      <c r="Q17">
        <f>--ISNUMBER(IFERROR(SEARCH(Orders!$E18,O17,1),""))</f>
        <v>1</v>
      </c>
      <c r="R17">
        <f>IF(Q17=1,COUNTIF($Q$2:Q17,1),"")</f>
        <v>16</v>
      </c>
      <c r="S17" t="str">
        <f>IFERROR(INDEX($O2:$O986,MATCH(ROWS($Q$2:Q17),$R2:$R986,0)),"")</f>
        <v>Mfw18pm5-020-M  M Phil Mid Top</v>
      </c>
    </row>
    <row r="18" spans="1:19" x14ac:dyDescent="0.25">
      <c r="A18" s="80">
        <v>15</v>
      </c>
      <c r="B18" s="81" t="s">
        <v>132</v>
      </c>
      <c r="C18" s="95" t="s">
        <v>133</v>
      </c>
      <c r="D18" s="95" t="s">
        <v>113</v>
      </c>
      <c r="E18" s="95" t="s">
        <v>114</v>
      </c>
      <c r="F18" s="82" t="s">
        <v>134</v>
      </c>
      <c r="G18" s="83" t="s">
        <v>140</v>
      </c>
      <c r="H18" s="84" t="s">
        <v>117</v>
      </c>
      <c r="I18" s="82">
        <v>10</v>
      </c>
      <c r="J18" s="96"/>
      <c r="K18" s="40">
        <v>77.5</v>
      </c>
      <c r="L18" s="86">
        <v>155</v>
      </c>
      <c r="M18" s="86">
        <v>154.94999999999999</v>
      </c>
      <c r="N18" s="86">
        <f t="shared" si="0"/>
        <v>0</v>
      </c>
      <c r="O18" s="97" t="s">
        <v>136</v>
      </c>
      <c r="P18" s="98" t="s">
        <v>120</v>
      </c>
      <c r="Q18">
        <f>--ISNUMBER(IFERROR(SEARCH(Orders!$E18,O18,1),""))</f>
        <v>1</v>
      </c>
      <c r="R18">
        <f>IF(Q18=1,COUNTIF($Q$2:Q18,1),"")</f>
        <v>17</v>
      </c>
      <c r="S18" t="str">
        <f>IFERROR(INDEX($O2:$O986,MATCH(ROWS($Q$2:Q18),$R2:$R986,0)),"")</f>
        <v>Mfw18pm5-020-M  M Phil Mid Top</v>
      </c>
    </row>
    <row r="19" spans="1:19" x14ac:dyDescent="0.25">
      <c r="A19" s="80">
        <v>15</v>
      </c>
      <c r="B19" s="81" t="s">
        <v>132</v>
      </c>
      <c r="C19" s="95" t="s">
        <v>133</v>
      </c>
      <c r="D19" s="95" t="s">
        <v>113</v>
      </c>
      <c r="E19" s="95" t="s">
        <v>114</v>
      </c>
      <c r="F19" s="82" t="s">
        <v>134</v>
      </c>
      <c r="G19" s="83" t="s">
        <v>141</v>
      </c>
      <c r="H19" s="84" t="s">
        <v>117</v>
      </c>
      <c r="I19" s="82">
        <v>10.5</v>
      </c>
      <c r="J19" s="96"/>
      <c r="K19" s="40">
        <v>77.5</v>
      </c>
      <c r="L19" s="86">
        <v>155</v>
      </c>
      <c r="M19" s="86">
        <v>154.94999999999999</v>
      </c>
      <c r="N19" s="86">
        <f t="shared" si="0"/>
        <v>0</v>
      </c>
      <c r="O19" s="97" t="s">
        <v>136</v>
      </c>
      <c r="P19" s="98" t="s">
        <v>120</v>
      </c>
      <c r="Q19">
        <f>--ISNUMBER(IFERROR(SEARCH(Orders!$E18,O19,1),""))</f>
        <v>1</v>
      </c>
      <c r="R19">
        <f>IF(Q19=1,COUNTIF($Q$2:Q19,1),"")</f>
        <v>18</v>
      </c>
      <c r="S19" t="str">
        <f>IFERROR(INDEX($O2:$O986,MATCH(ROWS($Q$2:Q19),$R2:$R986,0)),"")</f>
        <v>Mfw18pm5-020-M  M Phil Mid Top</v>
      </c>
    </row>
    <row r="20" spans="1:19" x14ac:dyDescent="0.25">
      <c r="A20" s="80">
        <v>15</v>
      </c>
      <c r="B20" s="81" t="s">
        <v>132</v>
      </c>
      <c r="C20" s="95" t="s">
        <v>133</v>
      </c>
      <c r="D20" s="95" t="s">
        <v>113</v>
      </c>
      <c r="E20" s="95" t="s">
        <v>114</v>
      </c>
      <c r="F20" s="82" t="s">
        <v>134</v>
      </c>
      <c r="G20" s="83" t="s">
        <v>142</v>
      </c>
      <c r="H20" s="84" t="s">
        <v>117</v>
      </c>
      <c r="I20" s="82">
        <v>11</v>
      </c>
      <c r="J20" s="96"/>
      <c r="K20" s="40">
        <v>77.5</v>
      </c>
      <c r="L20" s="86">
        <v>155</v>
      </c>
      <c r="M20" s="86">
        <v>154.94999999999999</v>
      </c>
      <c r="N20" s="86">
        <f t="shared" si="0"/>
        <v>0</v>
      </c>
      <c r="O20" s="97" t="s">
        <v>136</v>
      </c>
      <c r="P20" s="98" t="s">
        <v>120</v>
      </c>
      <c r="Q20">
        <f>--ISNUMBER(IFERROR(SEARCH(Orders!$E18,O20,1),""))</f>
        <v>1</v>
      </c>
      <c r="R20">
        <f>IF(Q20=1,COUNTIF($Q$2:Q20,1),"")</f>
        <v>19</v>
      </c>
      <c r="S20" t="str">
        <f>IFERROR(INDEX($O2:$O986,MATCH(ROWS($Q$2:Q20),$R2:$R986,0)),"")</f>
        <v>Mfw18pm5-020-M  M Phil Mid Top</v>
      </c>
    </row>
    <row r="21" spans="1:19" x14ac:dyDescent="0.25">
      <c r="A21" s="80">
        <v>15</v>
      </c>
      <c r="B21" s="81" t="s">
        <v>132</v>
      </c>
      <c r="C21" s="95" t="s">
        <v>133</v>
      </c>
      <c r="D21" s="95" t="s">
        <v>113</v>
      </c>
      <c r="E21" s="95" t="s">
        <v>114</v>
      </c>
      <c r="F21" s="82" t="s">
        <v>134</v>
      </c>
      <c r="G21" s="83" t="s">
        <v>143</v>
      </c>
      <c r="H21" s="84" t="s">
        <v>117</v>
      </c>
      <c r="I21" s="82">
        <v>11.5</v>
      </c>
      <c r="J21" s="96"/>
      <c r="K21" s="40">
        <v>77.5</v>
      </c>
      <c r="L21" s="86">
        <v>155</v>
      </c>
      <c r="M21" s="86">
        <v>154.94999999999999</v>
      </c>
      <c r="N21" s="86">
        <f t="shared" si="0"/>
        <v>0</v>
      </c>
      <c r="O21" s="97" t="s">
        <v>136</v>
      </c>
      <c r="P21" s="98" t="s">
        <v>120</v>
      </c>
      <c r="Q21">
        <f>--ISNUMBER(IFERROR(SEARCH(Orders!$E18,O21,1),""))</f>
        <v>1</v>
      </c>
      <c r="R21">
        <f>IF(Q21=1,COUNTIF($Q$2:Q21,1),"")</f>
        <v>20</v>
      </c>
      <c r="S21" t="str">
        <f>IFERROR(INDEX($O2:$O986,MATCH(ROWS($Q$2:Q21),$R2:$R986,0)),"")</f>
        <v>Mfw18pm5-020-M  M Phil Mid Top</v>
      </c>
    </row>
    <row r="22" spans="1:19" x14ac:dyDescent="0.25">
      <c r="A22" s="80">
        <v>15</v>
      </c>
      <c r="B22" s="81" t="s">
        <v>132</v>
      </c>
      <c r="C22" s="95" t="s">
        <v>133</v>
      </c>
      <c r="D22" s="95" t="s">
        <v>113</v>
      </c>
      <c r="E22" s="95" t="s">
        <v>114</v>
      </c>
      <c r="F22" s="82" t="s">
        <v>134</v>
      </c>
      <c r="G22" s="83" t="s">
        <v>144</v>
      </c>
      <c r="H22" s="84" t="s">
        <v>117</v>
      </c>
      <c r="I22" s="82">
        <v>12</v>
      </c>
      <c r="J22" s="96"/>
      <c r="K22" s="40">
        <v>77.5</v>
      </c>
      <c r="L22" s="86">
        <v>155</v>
      </c>
      <c r="M22" s="86">
        <v>154.94999999999999</v>
      </c>
      <c r="N22" s="86">
        <f t="shared" si="0"/>
        <v>0</v>
      </c>
      <c r="O22" s="97" t="s">
        <v>136</v>
      </c>
      <c r="P22" s="98" t="s">
        <v>120</v>
      </c>
      <c r="Q22">
        <f>--ISNUMBER(IFERROR(SEARCH(Orders!$E18,O22,1),""))</f>
        <v>1</v>
      </c>
      <c r="R22">
        <f>IF(Q22=1,COUNTIF($Q$2:Q22,1),"")</f>
        <v>21</v>
      </c>
      <c r="S22" t="str">
        <f>IFERROR(INDEX($O2:$O986,MATCH(ROWS($Q$2:Q22),$R2:$R986,0)),"")</f>
        <v>Mfw18pm5-020-M  M Phil Mid Top</v>
      </c>
    </row>
    <row r="23" spans="1:19" x14ac:dyDescent="0.25">
      <c r="A23" s="80">
        <v>15</v>
      </c>
      <c r="B23" s="81" t="s">
        <v>132</v>
      </c>
      <c r="C23" s="95" t="s">
        <v>133</v>
      </c>
      <c r="D23" s="95" t="s">
        <v>113</v>
      </c>
      <c r="E23" s="95" t="s">
        <v>114</v>
      </c>
      <c r="F23" s="82" t="s">
        <v>134</v>
      </c>
      <c r="G23" s="83" t="s">
        <v>145</v>
      </c>
      <c r="H23" s="84" t="s">
        <v>117</v>
      </c>
      <c r="I23" s="82">
        <v>12.5</v>
      </c>
      <c r="J23" s="96"/>
      <c r="K23" s="40">
        <v>77.5</v>
      </c>
      <c r="L23" s="86">
        <v>155</v>
      </c>
      <c r="M23" s="86">
        <v>154.94999999999999</v>
      </c>
      <c r="N23" s="86">
        <f t="shared" si="0"/>
        <v>0</v>
      </c>
      <c r="O23" s="97" t="s">
        <v>136</v>
      </c>
      <c r="P23" s="98" t="s">
        <v>120</v>
      </c>
      <c r="Q23">
        <f>--ISNUMBER(IFERROR(SEARCH(Orders!$E18,O23,1),""))</f>
        <v>1</v>
      </c>
      <c r="R23">
        <f>IF(Q23=1,COUNTIF($Q$2:Q23,1),"")</f>
        <v>22</v>
      </c>
      <c r="S23" t="str">
        <f>IFERROR(INDEX($O2:$O986,MATCH(ROWS($Q$2:Q23),$R2:$R986,0)),"")</f>
        <v>Mfw18pm5-020-M  M Phil Mid Top</v>
      </c>
    </row>
    <row r="24" spans="1:19" x14ac:dyDescent="0.25">
      <c r="A24" s="80">
        <v>15</v>
      </c>
      <c r="B24" s="81" t="s">
        <v>132</v>
      </c>
      <c r="C24" s="95" t="s">
        <v>133</v>
      </c>
      <c r="D24" s="95" t="s">
        <v>113</v>
      </c>
      <c r="E24" s="95" t="s">
        <v>114</v>
      </c>
      <c r="F24" s="82" t="s">
        <v>134</v>
      </c>
      <c r="G24" s="83" t="s">
        <v>146</v>
      </c>
      <c r="H24" s="84" t="s">
        <v>117</v>
      </c>
      <c r="I24" s="82">
        <v>13</v>
      </c>
      <c r="J24" s="96"/>
      <c r="K24" s="40">
        <v>77.5</v>
      </c>
      <c r="L24" s="86">
        <v>155</v>
      </c>
      <c r="M24" s="86">
        <v>154.94999999999999</v>
      </c>
      <c r="N24" s="86">
        <f t="shared" si="0"/>
        <v>0</v>
      </c>
      <c r="O24" s="97" t="s">
        <v>136</v>
      </c>
      <c r="P24" s="98" t="s">
        <v>120</v>
      </c>
      <c r="Q24">
        <f>--ISNUMBER(IFERROR(SEARCH(Orders!$E18,O24,1),""))</f>
        <v>1</v>
      </c>
      <c r="R24">
        <f>IF(Q24=1,COUNTIF($Q$2:Q24,1),"")</f>
        <v>23</v>
      </c>
      <c r="S24" t="str">
        <f>IFERROR(INDEX($O2:$O986,MATCH(ROWS($Q$2:Q24),$R2:$R986,0)),"")</f>
        <v>Mfw18pm5-020-M  M Phil Mid Top</v>
      </c>
    </row>
    <row r="25" spans="1:19" x14ac:dyDescent="0.25">
      <c r="A25" s="80">
        <v>15</v>
      </c>
      <c r="B25" s="81" t="s">
        <v>132</v>
      </c>
      <c r="C25" s="95" t="s">
        <v>133</v>
      </c>
      <c r="D25" s="95" t="s">
        <v>113</v>
      </c>
      <c r="E25" s="95" t="s">
        <v>114</v>
      </c>
      <c r="F25" s="82" t="s">
        <v>134</v>
      </c>
      <c r="G25" s="83" t="s">
        <v>147</v>
      </c>
      <c r="H25" s="84" t="s">
        <v>117</v>
      </c>
      <c r="I25" s="82">
        <v>14</v>
      </c>
      <c r="J25" s="96"/>
      <c r="K25" s="40">
        <v>77.5</v>
      </c>
      <c r="L25" s="86">
        <v>155</v>
      </c>
      <c r="M25" s="86">
        <v>154.94999999999999</v>
      </c>
      <c r="N25" s="86">
        <f t="shared" si="0"/>
        <v>0</v>
      </c>
      <c r="O25" s="97" t="s">
        <v>136</v>
      </c>
      <c r="P25" s="98" t="s">
        <v>120</v>
      </c>
      <c r="Q25">
        <f>--ISNUMBER(IFERROR(SEARCH(Orders!$E18,O25,1),""))</f>
        <v>1</v>
      </c>
      <c r="R25">
        <f>IF(Q25=1,COUNTIF($Q$2:Q25,1),"")</f>
        <v>24</v>
      </c>
      <c r="S25" t="str">
        <f>IFERROR(INDEX($O2:$O986,MATCH(ROWS($Q$2:Q25),$R2:$R986,0)),"")</f>
        <v>Mfw18pm5-020-M  M Phil Mid Top</v>
      </c>
    </row>
    <row r="26" spans="1:19" x14ac:dyDescent="0.25">
      <c r="A26" s="80">
        <v>9</v>
      </c>
      <c r="B26" s="81" t="s">
        <v>148</v>
      </c>
      <c r="C26" s="95" t="s">
        <v>149</v>
      </c>
      <c r="D26" s="95" t="s">
        <v>113</v>
      </c>
      <c r="E26" s="95" t="s">
        <v>150</v>
      </c>
      <c r="F26" s="82" t="s">
        <v>151</v>
      </c>
      <c r="G26" s="83" t="s">
        <v>152</v>
      </c>
      <c r="H26" s="84" t="s">
        <v>117</v>
      </c>
      <c r="I26" s="82">
        <v>8</v>
      </c>
      <c r="J26" s="96"/>
      <c r="K26" s="86">
        <v>87.5</v>
      </c>
      <c r="L26" s="86">
        <v>175</v>
      </c>
      <c r="M26" s="86">
        <v>174.95</v>
      </c>
      <c r="N26" s="86">
        <f t="shared" si="0"/>
        <v>0</v>
      </c>
      <c r="O26" s="97" t="s">
        <v>153</v>
      </c>
      <c r="P26" s="98" t="s">
        <v>120</v>
      </c>
      <c r="Q26">
        <f>--ISNUMBER(IFERROR(SEARCH(Orders!$E18,O26,1),""))</f>
        <v>1</v>
      </c>
      <c r="R26">
        <f>IF(Q26=1,COUNTIF($Q$2:Q26,1),"")</f>
        <v>25</v>
      </c>
      <c r="S26" t="str">
        <f>IFERROR(INDEX($O2:$O986,MATCH(ROWS($Q$2:Q26),$R2:$R986,0)),"")</f>
        <v>Mfw19w1-988-M  M Halden Mid</v>
      </c>
    </row>
    <row r="27" spans="1:19" x14ac:dyDescent="0.25">
      <c r="A27" s="80">
        <v>9</v>
      </c>
      <c r="B27" s="81" t="s">
        <v>148</v>
      </c>
      <c r="C27" s="95" t="s">
        <v>149</v>
      </c>
      <c r="D27" s="95" t="s">
        <v>113</v>
      </c>
      <c r="E27" s="95" t="s">
        <v>150</v>
      </c>
      <c r="F27" s="82" t="s">
        <v>151</v>
      </c>
      <c r="G27" s="83" t="s">
        <v>154</v>
      </c>
      <c r="H27" s="84" t="s">
        <v>117</v>
      </c>
      <c r="I27" s="82">
        <v>8.5</v>
      </c>
      <c r="J27" s="96"/>
      <c r="K27" s="86">
        <v>87.5</v>
      </c>
      <c r="L27" s="86">
        <v>175</v>
      </c>
      <c r="M27" s="86">
        <v>174.95</v>
      </c>
      <c r="N27" s="86">
        <f t="shared" si="0"/>
        <v>0</v>
      </c>
      <c r="O27" s="97" t="s">
        <v>153</v>
      </c>
      <c r="P27" s="98" t="s">
        <v>120</v>
      </c>
      <c r="Q27">
        <f>--ISNUMBER(IFERROR(SEARCH(Orders!$E18,O27,1),""))</f>
        <v>1</v>
      </c>
      <c r="R27">
        <f>IF(Q27=1,COUNTIF($Q$2:Q27,1),"")</f>
        <v>26</v>
      </c>
      <c r="S27" t="str">
        <f>IFERROR(INDEX($O2:$O986,MATCH(ROWS($Q$2:Q27),$R2:$R986,0)),"")</f>
        <v>Mfw19w1-988-M  M Halden Mid</v>
      </c>
    </row>
    <row r="28" spans="1:19" x14ac:dyDescent="0.25">
      <c r="A28" s="80">
        <v>9</v>
      </c>
      <c r="B28" s="81" t="s">
        <v>148</v>
      </c>
      <c r="C28" s="95" t="s">
        <v>149</v>
      </c>
      <c r="D28" s="95" t="s">
        <v>113</v>
      </c>
      <c r="E28" s="95" t="s">
        <v>150</v>
      </c>
      <c r="F28" s="82" t="s">
        <v>151</v>
      </c>
      <c r="G28" s="83" t="s">
        <v>155</v>
      </c>
      <c r="H28" s="84" t="s">
        <v>117</v>
      </c>
      <c r="I28" s="82">
        <v>9</v>
      </c>
      <c r="J28" s="96"/>
      <c r="K28" s="86">
        <v>87.5</v>
      </c>
      <c r="L28" s="86">
        <v>175</v>
      </c>
      <c r="M28" s="86">
        <v>174.95</v>
      </c>
      <c r="N28" s="86">
        <f t="shared" si="0"/>
        <v>0</v>
      </c>
      <c r="O28" s="97" t="s">
        <v>153</v>
      </c>
      <c r="P28" s="98" t="s">
        <v>120</v>
      </c>
      <c r="Q28">
        <f>--ISNUMBER(IFERROR(SEARCH(Orders!$E18,O28,1),""))</f>
        <v>1</v>
      </c>
      <c r="R28">
        <f>IF(Q28=1,COUNTIF($Q$2:Q28,1),"")</f>
        <v>27</v>
      </c>
      <c r="S28" t="str">
        <f>IFERROR(INDEX($O2:$O986,MATCH(ROWS($Q$2:Q28),$R2:$R986,0)),"")</f>
        <v>Mfw19w1-988-M  M Halden Mid</v>
      </c>
    </row>
    <row r="29" spans="1:19" x14ac:dyDescent="0.25">
      <c r="A29" s="80">
        <v>9</v>
      </c>
      <c r="B29" s="81" t="s">
        <v>148</v>
      </c>
      <c r="C29" s="95" t="s">
        <v>149</v>
      </c>
      <c r="D29" s="95" t="s">
        <v>113</v>
      </c>
      <c r="E29" s="95" t="s">
        <v>150</v>
      </c>
      <c r="F29" s="82" t="s">
        <v>151</v>
      </c>
      <c r="G29" s="83" t="s">
        <v>156</v>
      </c>
      <c r="H29" s="84" t="s">
        <v>117</v>
      </c>
      <c r="I29" s="82">
        <v>9.5</v>
      </c>
      <c r="J29" s="96"/>
      <c r="K29" s="86">
        <v>87.5</v>
      </c>
      <c r="L29" s="86">
        <v>175</v>
      </c>
      <c r="M29" s="86">
        <v>174.95</v>
      </c>
      <c r="N29" s="86">
        <f t="shared" si="0"/>
        <v>0</v>
      </c>
      <c r="O29" s="97" t="s">
        <v>153</v>
      </c>
      <c r="P29" s="98" t="s">
        <v>120</v>
      </c>
      <c r="Q29">
        <f>--ISNUMBER(IFERROR(SEARCH(Orders!$E18,O29,1),""))</f>
        <v>1</v>
      </c>
      <c r="R29">
        <f>IF(Q29=1,COUNTIF($Q$2:Q29,1),"")</f>
        <v>28</v>
      </c>
      <c r="S29" t="str">
        <f>IFERROR(INDEX($O2:$O986,MATCH(ROWS($Q$2:Q29),$R2:$R986,0)),"")</f>
        <v>Mfw19w1-988-M  M Halden Mid</v>
      </c>
    </row>
    <row r="30" spans="1:19" x14ac:dyDescent="0.25">
      <c r="A30" s="80">
        <v>9</v>
      </c>
      <c r="B30" s="81" t="s">
        <v>148</v>
      </c>
      <c r="C30" s="95" t="s">
        <v>149</v>
      </c>
      <c r="D30" s="95" t="s">
        <v>113</v>
      </c>
      <c r="E30" s="95" t="s">
        <v>150</v>
      </c>
      <c r="F30" s="82" t="s">
        <v>151</v>
      </c>
      <c r="G30" s="83" t="s">
        <v>157</v>
      </c>
      <c r="H30" s="84" t="s">
        <v>117</v>
      </c>
      <c r="I30" s="82">
        <v>10</v>
      </c>
      <c r="J30" s="96"/>
      <c r="K30" s="86">
        <v>87.5</v>
      </c>
      <c r="L30" s="86">
        <v>175</v>
      </c>
      <c r="M30" s="86">
        <v>174.95</v>
      </c>
      <c r="N30" s="86">
        <f t="shared" si="0"/>
        <v>0</v>
      </c>
      <c r="O30" s="97" t="s">
        <v>153</v>
      </c>
      <c r="P30" s="98" t="s">
        <v>120</v>
      </c>
      <c r="Q30">
        <f>--ISNUMBER(IFERROR(SEARCH(Orders!$E18,O30,1),""))</f>
        <v>1</v>
      </c>
      <c r="R30">
        <f>IF(Q30=1,COUNTIF($Q$2:Q30,1),"")</f>
        <v>29</v>
      </c>
      <c r="S30" t="str">
        <f>IFERROR(INDEX($O2:$O986,MATCH(ROWS($Q$2:Q30),$R2:$R986,0)),"")</f>
        <v>Mfw19w1-988-M  M Halden Mid</v>
      </c>
    </row>
    <row r="31" spans="1:19" x14ac:dyDescent="0.25">
      <c r="A31" s="80">
        <v>9</v>
      </c>
      <c r="B31" s="81" t="s">
        <v>148</v>
      </c>
      <c r="C31" s="95" t="s">
        <v>149</v>
      </c>
      <c r="D31" s="95" t="s">
        <v>113</v>
      </c>
      <c r="E31" s="95" t="s">
        <v>150</v>
      </c>
      <c r="F31" s="82" t="s">
        <v>151</v>
      </c>
      <c r="G31" s="83" t="s">
        <v>158</v>
      </c>
      <c r="H31" s="84" t="s">
        <v>117</v>
      </c>
      <c r="I31" s="82">
        <v>10.5</v>
      </c>
      <c r="J31" s="96"/>
      <c r="K31" s="86">
        <v>87.5</v>
      </c>
      <c r="L31" s="86">
        <v>175</v>
      </c>
      <c r="M31" s="86">
        <v>174.95</v>
      </c>
      <c r="N31" s="86">
        <f t="shared" si="0"/>
        <v>0</v>
      </c>
      <c r="O31" s="97" t="s">
        <v>153</v>
      </c>
      <c r="P31" s="98" t="s">
        <v>120</v>
      </c>
      <c r="Q31">
        <f>--ISNUMBER(IFERROR(SEARCH(Orders!$E18,O31,1),""))</f>
        <v>1</v>
      </c>
      <c r="R31">
        <f>IF(Q31=1,COUNTIF($Q$2:Q31,1),"")</f>
        <v>30</v>
      </c>
      <c r="S31" t="str">
        <f>IFERROR(INDEX($O2:$O986,MATCH(ROWS($Q$2:Q31),$R2:$R986,0)),"")</f>
        <v>Mfw19w1-988-M  M Halden Mid</v>
      </c>
    </row>
    <row r="32" spans="1:19" x14ac:dyDescent="0.25">
      <c r="A32" s="80">
        <v>9</v>
      </c>
      <c r="B32" s="81" t="s">
        <v>148</v>
      </c>
      <c r="C32" s="95" t="s">
        <v>149</v>
      </c>
      <c r="D32" s="95" t="s">
        <v>113</v>
      </c>
      <c r="E32" s="95" t="s">
        <v>150</v>
      </c>
      <c r="F32" s="82" t="s">
        <v>151</v>
      </c>
      <c r="G32" s="83" t="s">
        <v>159</v>
      </c>
      <c r="H32" s="84" t="s">
        <v>117</v>
      </c>
      <c r="I32" s="82">
        <v>11</v>
      </c>
      <c r="J32" s="96"/>
      <c r="K32" s="86">
        <v>87.5</v>
      </c>
      <c r="L32" s="86">
        <v>175</v>
      </c>
      <c r="M32" s="86">
        <v>174.95</v>
      </c>
      <c r="N32" s="86">
        <f t="shared" si="0"/>
        <v>0</v>
      </c>
      <c r="O32" s="97" t="s">
        <v>153</v>
      </c>
      <c r="P32" s="98" t="s">
        <v>120</v>
      </c>
      <c r="Q32">
        <f>--ISNUMBER(IFERROR(SEARCH(Orders!$E18,O32,1),""))</f>
        <v>1</v>
      </c>
      <c r="R32">
        <f>IF(Q32=1,COUNTIF($Q$2:Q32,1),"")</f>
        <v>31</v>
      </c>
      <c r="S32" t="str">
        <f>IFERROR(INDEX($O2:$O986,MATCH(ROWS($Q$2:Q32),$R2:$R986,0)),"")</f>
        <v>Mfw19w1-988-M  M Halden Mid</v>
      </c>
    </row>
    <row r="33" spans="1:19" x14ac:dyDescent="0.25">
      <c r="A33" s="80">
        <v>9</v>
      </c>
      <c r="B33" s="81" t="s">
        <v>148</v>
      </c>
      <c r="C33" s="95" t="s">
        <v>149</v>
      </c>
      <c r="D33" s="95" t="s">
        <v>113</v>
      </c>
      <c r="E33" s="95" t="s">
        <v>150</v>
      </c>
      <c r="F33" s="82" t="s">
        <v>151</v>
      </c>
      <c r="G33" s="83" t="s">
        <v>160</v>
      </c>
      <c r="H33" s="84" t="s">
        <v>117</v>
      </c>
      <c r="I33" s="82">
        <v>11.5</v>
      </c>
      <c r="J33" s="96"/>
      <c r="K33" s="86">
        <v>87.5</v>
      </c>
      <c r="L33" s="86">
        <v>175</v>
      </c>
      <c r="M33" s="86">
        <v>174.95</v>
      </c>
      <c r="N33" s="86">
        <f t="shared" si="0"/>
        <v>0</v>
      </c>
      <c r="O33" s="97" t="s">
        <v>153</v>
      </c>
      <c r="P33" s="98" t="s">
        <v>120</v>
      </c>
      <c r="Q33">
        <f>--ISNUMBER(IFERROR(SEARCH(Orders!$E18,O33,1),""))</f>
        <v>1</v>
      </c>
      <c r="R33">
        <f>IF(Q33=1,COUNTIF($Q$2:Q33,1),"")</f>
        <v>32</v>
      </c>
      <c r="S33" t="str">
        <f>IFERROR(INDEX($O2:$O986,MATCH(ROWS($Q$2:Q33),$R2:$R986,0)),"")</f>
        <v>Mfw19w1-988-M  M Halden Mid</v>
      </c>
    </row>
    <row r="34" spans="1:19" x14ac:dyDescent="0.25">
      <c r="A34" s="80">
        <v>9</v>
      </c>
      <c r="B34" s="81" t="s">
        <v>148</v>
      </c>
      <c r="C34" s="95" t="s">
        <v>149</v>
      </c>
      <c r="D34" s="95" t="s">
        <v>113</v>
      </c>
      <c r="E34" s="95" t="s">
        <v>150</v>
      </c>
      <c r="F34" s="82" t="s">
        <v>151</v>
      </c>
      <c r="G34" s="83" t="s">
        <v>161</v>
      </c>
      <c r="H34" s="84" t="s">
        <v>117</v>
      </c>
      <c r="I34" s="82">
        <v>12</v>
      </c>
      <c r="J34" s="96"/>
      <c r="K34" s="86">
        <v>87.5</v>
      </c>
      <c r="L34" s="86">
        <v>175</v>
      </c>
      <c r="M34" s="86">
        <v>174.95</v>
      </c>
      <c r="N34" s="86">
        <f t="shared" si="0"/>
        <v>0</v>
      </c>
      <c r="O34" s="97" t="s">
        <v>153</v>
      </c>
      <c r="P34" s="98" t="s">
        <v>120</v>
      </c>
      <c r="Q34">
        <f>--ISNUMBER(IFERROR(SEARCH(Orders!$E18,O34,1),""))</f>
        <v>1</v>
      </c>
      <c r="R34">
        <f>IF(Q34=1,COUNTIF($Q$2:Q34,1),"")</f>
        <v>33</v>
      </c>
      <c r="S34" t="str">
        <f>IFERROR(INDEX($O2:$O986,MATCH(ROWS($Q$2:Q34),$R2:$R986,0)),"")</f>
        <v>Mfw19w1-988-M  M Halden Mid</v>
      </c>
    </row>
    <row r="35" spans="1:19" x14ac:dyDescent="0.25">
      <c r="A35" s="80">
        <v>9</v>
      </c>
      <c r="B35" s="81" t="s">
        <v>148</v>
      </c>
      <c r="C35" s="95" t="s">
        <v>149</v>
      </c>
      <c r="D35" s="95" t="s">
        <v>113</v>
      </c>
      <c r="E35" s="95" t="s">
        <v>150</v>
      </c>
      <c r="F35" s="82" t="s">
        <v>151</v>
      </c>
      <c r="G35" s="83" t="s">
        <v>162</v>
      </c>
      <c r="H35" s="84" t="s">
        <v>117</v>
      </c>
      <c r="I35" s="82">
        <v>12.5</v>
      </c>
      <c r="J35" s="96"/>
      <c r="K35" s="86">
        <v>87.5</v>
      </c>
      <c r="L35" s="86">
        <v>175</v>
      </c>
      <c r="M35" s="86">
        <v>174.95</v>
      </c>
      <c r="N35" s="86">
        <f t="shared" si="0"/>
        <v>0</v>
      </c>
      <c r="O35" s="97" t="s">
        <v>153</v>
      </c>
      <c r="P35" s="98" t="s">
        <v>120</v>
      </c>
      <c r="Q35">
        <f>--ISNUMBER(IFERROR(SEARCH(Orders!$E18,O35,1),""))</f>
        <v>1</v>
      </c>
      <c r="R35">
        <f>IF(Q35=1,COUNTIF($Q$2:Q35,1),"")</f>
        <v>34</v>
      </c>
      <c r="S35" t="str">
        <f>IFERROR(INDEX($O2:$O986,MATCH(ROWS($Q$2:Q35),$R2:$R986,0)),"")</f>
        <v>Mfw19w1-988-M  M Halden Mid</v>
      </c>
    </row>
    <row r="36" spans="1:19" x14ac:dyDescent="0.25">
      <c r="A36" s="80">
        <v>9</v>
      </c>
      <c r="B36" s="81" t="s">
        <v>148</v>
      </c>
      <c r="C36" s="95" t="s">
        <v>149</v>
      </c>
      <c r="D36" s="95" t="s">
        <v>113</v>
      </c>
      <c r="E36" s="95" t="s">
        <v>150</v>
      </c>
      <c r="F36" s="82" t="s">
        <v>151</v>
      </c>
      <c r="G36" s="83" t="s">
        <v>163</v>
      </c>
      <c r="H36" s="84" t="s">
        <v>117</v>
      </c>
      <c r="I36" s="82">
        <v>13</v>
      </c>
      <c r="J36" s="96"/>
      <c r="K36" s="86">
        <v>87.5</v>
      </c>
      <c r="L36" s="86">
        <v>175</v>
      </c>
      <c r="M36" s="86">
        <v>174.95</v>
      </c>
      <c r="N36" s="86">
        <f t="shared" si="0"/>
        <v>0</v>
      </c>
      <c r="O36" s="97" t="s">
        <v>153</v>
      </c>
      <c r="P36" s="98" t="s">
        <v>120</v>
      </c>
      <c r="Q36">
        <f>--ISNUMBER(IFERROR(SEARCH(Orders!$E18,O36,1),""))</f>
        <v>1</v>
      </c>
      <c r="R36">
        <f>IF(Q36=1,COUNTIF($Q$2:Q36,1),"")</f>
        <v>35</v>
      </c>
      <c r="S36" t="str">
        <f>IFERROR(INDEX($O2:$O986,MATCH(ROWS($Q$2:Q36),$R2:$R986,0)),"")</f>
        <v>Mfw19w1-988-M  M Halden Mid</v>
      </c>
    </row>
    <row r="37" spans="1:19" x14ac:dyDescent="0.25">
      <c r="A37" s="80">
        <v>9</v>
      </c>
      <c r="B37" s="81" t="s">
        <v>148</v>
      </c>
      <c r="C37" s="95" t="s">
        <v>149</v>
      </c>
      <c r="D37" s="95" t="s">
        <v>113</v>
      </c>
      <c r="E37" s="95" t="s">
        <v>150</v>
      </c>
      <c r="F37" s="82" t="s">
        <v>151</v>
      </c>
      <c r="G37" s="83" t="s">
        <v>164</v>
      </c>
      <c r="H37" s="84" t="s">
        <v>117</v>
      </c>
      <c r="I37" s="82">
        <v>14</v>
      </c>
      <c r="J37" s="96"/>
      <c r="K37" s="86">
        <v>87.5</v>
      </c>
      <c r="L37" s="86">
        <v>175</v>
      </c>
      <c r="M37" s="86">
        <v>174.95</v>
      </c>
      <c r="N37" s="86">
        <f t="shared" si="0"/>
        <v>0</v>
      </c>
      <c r="O37" s="97" t="s">
        <v>153</v>
      </c>
      <c r="P37" s="98" t="s">
        <v>120</v>
      </c>
      <c r="Q37">
        <f>--ISNUMBER(IFERROR(SEARCH(Orders!$E18,O37,1),""))</f>
        <v>1</v>
      </c>
      <c r="R37">
        <f>IF(Q37=1,COUNTIF($Q$2:Q37,1),"")</f>
        <v>36</v>
      </c>
      <c r="S37" t="str">
        <f>IFERROR(INDEX($O2:$O986,MATCH(ROWS($Q$2:Q37),$R2:$R986,0)),"")</f>
        <v>Mfw19w1-988-M  M Halden Mid</v>
      </c>
    </row>
    <row r="38" spans="1:19" x14ac:dyDescent="0.25">
      <c r="A38" s="80">
        <v>9</v>
      </c>
      <c r="B38" s="81" t="s">
        <v>165</v>
      </c>
      <c r="C38" s="95" t="s">
        <v>166</v>
      </c>
      <c r="D38" s="95" t="s">
        <v>113</v>
      </c>
      <c r="E38" s="95" t="s">
        <v>167</v>
      </c>
      <c r="F38" s="82" t="s">
        <v>168</v>
      </c>
      <c r="G38" s="83" t="s">
        <v>169</v>
      </c>
      <c r="H38" s="84" t="s">
        <v>117</v>
      </c>
      <c r="I38" s="82">
        <v>8</v>
      </c>
      <c r="J38" s="96"/>
      <c r="K38" s="86">
        <v>87.5</v>
      </c>
      <c r="L38" s="86">
        <v>175</v>
      </c>
      <c r="M38" s="86">
        <v>174.95</v>
      </c>
      <c r="N38" s="86">
        <f t="shared" si="0"/>
        <v>0</v>
      </c>
      <c r="O38" s="97" t="s">
        <v>170</v>
      </c>
      <c r="P38" s="98" t="s">
        <v>120</v>
      </c>
      <c r="Q38">
        <f>--ISNUMBER(IFERROR(SEARCH(Orders!$E18,O38,1),""))</f>
        <v>1</v>
      </c>
      <c r="R38">
        <f>IF(Q38=1,COUNTIF($Q$2:Q38,1),"")</f>
        <v>37</v>
      </c>
      <c r="S38" t="str">
        <f>IFERROR(INDEX($O2:$O986,MATCH(ROWS($Q$2:Q38),$R2:$R986,0)),"")</f>
        <v>Mfw19w4-219-M  M Halden</v>
      </c>
    </row>
    <row r="39" spans="1:19" x14ac:dyDescent="0.25">
      <c r="A39" s="80">
        <v>9</v>
      </c>
      <c r="B39" s="81" t="s">
        <v>165</v>
      </c>
      <c r="C39" s="95" t="s">
        <v>166</v>
      </c>
      <c r="D39" s="95" t="s">
        <v>113</v>
      </c>
      <c r="E39" s="95" t="s">
        <v>167</v>
      </c>
      <c r="F39" s="82" t="s">
        <v>168</v>
      </c>
      <c r="G39" s="83" t="s">
        <v>171</v>
      </c>
      <c r="H39" s="84" t="s">
        <v>117</v>
      </c>
      <c r="I39" s="82">
        <v>8.5</v>
      </c>
      <c r="J39" s="96"/>
      <c r="K39" s="86">
        <v>87.5</v>
      </c>
      <c r="L39" s="86">
        <v>175</v>
      </c>
      <c r="M39" s="86">
        <v>174.95</v>
      </c>
      <c r="N39" s="86">
        <f t="shared" si="0"/>
        <v>0</v>
      </c>
      <c r="O39" s="97" t="s">
        <v>170</v>
      </c>
      <c r="P39" s="98" t="s">
        <v>120</v>
      </c>
      <c r="Q39">
        <f>--ISNUMBER(IFERROR(SEARCH(Orders!$E18,O39,1),""))</f>
        <v>1</v>
      </c>
      <c r="R39">
        <f>IF(Q39=1,COUNTIF($Q$2:Q39,1),"")</f>
        <v>38</v>
      </c>
      <c r="S39" t="str">
        <f>IFERROR(INDEX($O2:$O986,MATCH(ROWS($Q$2:Q39),$R2:$R986,0)),"")</f>
        <v>Mfw19w4-219-M  M Halden</v>
      </c>
    </row>
    <row r="40" spans="1:19" x14ac:dyDescent="0.25">
      <c r="A40" s="80">
        <v>9</v>
      </c>
      <c r="B40" s="81" t="s">
        <v>165</v>
      </c>
      <c r="C40" s="95" t="s">
        <v>166</v>
      </c>
      <c r="D40" s="95" t="s">
        <v>113</v>
      </c>
      <c r="E40" s="95" t="s">
        <v>167</v>
      </c>
      <c r="F40" s="82" t="s">
        <v>168</v>
      </c>
      <c r="G40" s="83" t="s">
        <v>172</v>
      </c>
      <c r="H40" s="84" t="s">
        <v>117</v>
      </c>
      <c r="I40" s="82">
        <v>9</v>
      </c>
      <c r="J40" s="96"/>
      <c r="K40" s="86">
        <v>87.5</v>
      </c>
      <c r="L40" s="86">
        <v>175</v>
      </c>
      <c r="M40" s="86">
        <v>174.95</v>
      </c>
      <c r="N40" s="86">
        <f t="shared" si="0"/>
        <v>0</v>
      </c>
      <c r="O40" s="97" t="s">
        <v>170</v>
      </c>
      <c r="P40" s="98" t="s">
        <v>120</v>
      </c>
      <c r="Q40">
        <f>--ISNUMBER(IFERROR(SEARCH(Orders!$E18,O40,1),""))</f>
        <v>1</v>
      </c>
      <c r="R40">
        <f>IF(Q40=1,COUNTIF($Q$2:Q40,1),"")</f>
        <v>39</v>
      </c>
      <c r="S40" t="str">
        <f>IFERROR(INDEX($O2:$O986,MATCH(ROWS($Q$2:Q40),$R2:$R986,0)),"")</f>
        <v>Mfw19w4-219-M  M Halden</v>
      </c>
    </row>
    <row r="41" spans="1:19" x14ac:dyDescent="0.25">
      <c r="A41" s="80">
        <v>9</v>
      </c>
      <c r="B41" s="81" t="s">
        <v>165</v>
      </c>
      <c r="C41" s="95" t="s">
        <v>166</v>
      </c>
      <c r="D41" s="95" t="s">
        <v>113</v>
      </c>
      <c r="E41" s="95" t="s">
        <v>167</v>
      </c>
      <c r="F41" s="82" t="s">
        <v>168</v>
      </c>
      <c r="G41" s="83" t="s">
        <v>173</v>
      </c>
      <c r="H41" s="84" t="s">
        <v>117</v>
      </c>
      <c r="I41" s="82">
        <v>9.5</v>
      </c>
      <c r="J41" s="96"/>
      <c r="K41" s="86">
        <v>87.5</v>
      </c>
      <c r="L41" s="86">
        <v>175</v>
      </c>
      <c r="M41" s="86">
        <v>174.95</v>
      </c>
      <c r="N41" s="86">
        <f t="shared" si="0"/>
        <v>0</v>
      </c>
      <c r="O41" s="97" t="s">
        <v>170</v>
      </c>
      <c r="P41" s="98" t="s">
        <v>120</v>
      </c>
      <c r="Q41">
        <f>--ISNUMBER(IFERROR(SEARCH(Orders!$E18,O41,1),""))</f>
        <v>1</v>
      </c>
      <c r="R41">
        <f>IF(Q41=1,COUNTIF($Q$2:Q41,1),"")</f>
        <v>40</v>
      </c>
      <c r="S41" t="str">
        <f>IFERROR(INDEX($O2:$O986,MATCH(ROWS($Q$2:Q41),$R2:$R986,0)),"")</f>
        <v>Mfw19w4-219-M  M Halden</v>
      </c>
    </row>
    <row r="42" spans="1:19" x14ac:dyDescent="0.25">
      <c r="A42" s="80">
        <v>9</v>
      </c>
      <c r="B42" s="81" t="s">
        <v>165</v>
      </c>
      <c r="C42" s="95" t="s">
        <v>166</v>
      </c>
      <c r="D42" s="95" t="s">
        <v>113</v>
      </c>
      <c r="E42" s="95" t="s">
        <v>167</v>
      </c>
      <c r="F42" s="82" t="s">
        <v>168</v>
      </c>
      <c r="G42" s="83" t="s">
        <v>174</v>
      </c>
      <c r="H42" s="84" t="s">
        <v>117</v>
      </c>
      <c r="I42" s="82">
        <v>10</v>
      </c>
      <c r="J42" s="96"/>
      <c r="K42" s="86">
        <v>87.5</v>
      </c>
      <c r="L42" s="86">
        <v>175</v>
      </c>
      <c r="M42" s="86">
        <v>174.95</v>
      </c>
      <c r="N42" s="86">
        <f t="shared" si="0"/>
        <v>0</v>
      </c>
      <c r="O42" s="97" t="s">
        <v>170</v>
      </c>
      <c r="P42" s="98" t="s">
        <v>120</v>
      </c>
      <c r="Q42">
        <f>--ISNUMBER(IFERROR(SEARCH(Orders!$E18,O42,1),""))</f>
        <v>1</v>
      </c>
      <c r="R42">
        <f>IF(Q42=1,COUNTIF($Q$2:Q42,1),"")</f>
        <v>41</v>
      </c>
      <c r="S42" t="str">
        <f>IFERROR(INDEX($O2:$O986,MATCH(ROWS($Q$2:Q42),$R2:$R986,0)),"")</f>
        <v>Mfw19w4-219-M  M Halden</v>
      </c>
    </row>
    <row r="43" spans="1:19" x14ac:dyDescent="0.25">
      <c r="A43" s="80">
        <v>9</v>
      </c>
      <c r="B43" s="81" t="s">
        <v>165</v>
      </c>
      <c r="C43" s="95" t="s">
        <v>166</v>
      </c>
      <c r="D43" s="95" t="s">
        <v>113</v>
      </c>
      <c r="E43" s="95" t="s">
        <v>167</v>
      </c>
      <c r="F43" s="82" t="s">
        <v>168</v>
      </c>
      <c r="G43" s="83" t="s">
        <v>175</v>
      </c>
      <c r="H43" s="84" t="s">
        <v>117</v>
      </c>
      <c r="I43" s="82">
        <v>10.5</v>
      </c>
      <c r="J43" s="96"/>
      <c r="K43" s="86">
        <v>87.5</v>
      </c>
      <c r="L43" s="86">
        <v>175</v>
      </c>
      <c r="M43" s="86">
        <v>174.95</v>
      </c>
      <c r="N43" s="86">
        <f t="shared" si="0"/>
        <v>0</v>
      </c>
      <c r="O43" s="97" t="s">
        <v>170</v>
      </c>
      <c r="P43" s="98" t="s">
        <v>120</v>
      </c>
      <c r="Q43">
        <f>--ISNUMBER(IFERROR(SEARCH(Orders!$E18,O43,1),""))</f>
        <v>1</v>
      </c>
      <c r="R43">
        <f>IF(Q43=1,COUNTIF($Q$2:Q43,1),"")</f>
        <v>42</v>
      </c>
      <c r="S43" t="str">
        <f>IFERROR(INDEX($O2:$O986,MATCH(ROWS($Q$2:Q43),$R2:$R986,0)),"")</f>
        <v>Mfw19w4-219-M  M Halden</v>
      </c>
    </row>
    <row r="44" spans="1:19" x14ac:dyDescent="0.25">
      <c r="A44" s="80">
        <v>9</v>
      </c>
      <c r="B44" s="81" t="s">
        <v>165</v>
      </c>
      <c r="C44" s="95" t="s">
        <v>166</v>
      </c>
      <c r="D44" s="95" t="s">
        <v>113</v>
      </c>
      <c r="E44" s="95" t="s">
        <v>167</v>
      </c>
      <c r="F44" s="82" t="s">
        <v>168</v>
      </c>
      <c r="G44" s="83" t="s">
        <v>176</v>
      </c>
      <c r="H44" s="84" t="s">
        <v>117</v>
      </c>
      <c r="I44" s="82">
        <v>11</v>
      </c>
      <c r="J44" s="96"/>
      <c r="K44" s="86">
        <v>87.5</v>
      </c>
      <c r="L44" s="86">
        <v>175</v>
      </c>
      <c r="M44" s="86">
        <v>174.95</v>
      </c>
      <c r="N44" s="86">
        <f t="shared" si="0"/>
        <v>0</v>
      </c>
      <c r="O44" s="97" t="s">
        <v>170</v>
      </c>
      <c r="P44" s="98" t="s">
        <v>120</v>
      </c>
      <c r="Q44">
        <f>--ISNUMBER(IFERROR(SEARCH(Orders!$E18,O44,1),""))</f>
        <v>1</v>
      </c>
      <c r="R44">
        <f>IF(Q44=1,COUNTIF($Q$2:Q44,1),"")</f>
        <v>43</v>
      </c>
      <c r="S44" t="str">
        <f>IFERROR(INDEX($O2:$O986,MATCH(ROWS($Q$2:Q44),$R2:$R986,0)),"")</f>
        <v>Mfw19w4-219-M  M Halden</v>
      </c>
    </row>
    <row r="45" spans="1:19" x14ac:dyDescent="0.25">
      <c r="A45" s="80">
        <v>9</v>
      </c>
      <c r="B45" s="81" t="s">
        <v>165</v>
      </c>
      <c r="C45" s="95" t="s">
        <v>166</v>
      </c>
      <c r="D45" s="95" t="s">
        <v>113</v>
      </c>
      <c r="E45" s="95" t="s">
        <v>167</v>
      </c>
      <c r="F45" s="82" t="s">
        <v>168</v>
      </c>
      <c r="G45" s="83" t="s">
        <v>177</v>
      </c>
      <c r="H45" s="84" t="s">
        <v>117</v>
      </c>
      <c r="I45" s="82">
        <v>11.5</v>
      </c>
      <c r="J45" s="96"/>
      <c r="K45" s="86">
        <v>87.5</v>
      </c>
      <c r="L45" s="86">
        <v>175</v>
      </c>
      <c r="M45" s="86">
        <v>174.95</v>
      </c>
      <c r="N45" s="86">
        <f t="shared" si="0"/>
        <v>0</v>
      </c>
      <c r="O45" s="97" t="s">
        <v>170</v>
      </c>
      <c r="P45" s="98" t="s">
        <v>120</v>
      </c>
      <c r="Q45">
        <f>--ISNUMBER(IFERROR(SEARCH(Orders!$E18,O45,1),""))</f>
        <v>1</v>
      </c>
      <c r="R45">
        <f>IF(Q45=1,COUNTIF($Q$2:Q45,1),"")</f>
        <v>44</v>
      </c>
      <c r="S45" t="str">
        <f>IFERROR(INDEX($O2:$O986,MATCH(ROWS($Q$2:Q45),$R2:$R986,0)),"")</f>
        <v>Mfw19w4-219-M  M Halden</v>
      </c>
    </row>
    <row r="46" spans="1:19" x14ac:dyDescent="0.25">
      <c r="A46" s="80">
        <v>9</v>
      </c>
      <c r="B46" s="81" t="s">
        <v>165</v>
      </c>
      <c r="C46" s="95" t="s">
        <v>166</v>
      </c>
      <c r="D46" s="95" t="s">
        <v>113</v>
      </c>
      <c r="E46" s="95" t="s">
        <v>167</v>
      </c>
      <c r="F46" s="82" t="s">
        <v>168</v>
      </c>
      <c r="G46" s="83" t="s">
        <v>178</v>
      </c>
      <c r="H46" s="84" t="s">
        <v>117</v>
      </c>
      <c r="I46" s="82">
        <v>12</v>
      </c>
      <c r="J46" s="96"/>
      <c r="K46" s="86">
        <v>87.5</v>
      </c>
      <c r="L46" s="86">
        <v>175</v>
      </c>
      <c r="M46" s="86">
        <v>174.95</v>
      </c>
      <c r="N46" s="86">
        <f t="shared" si="0"/>
        <v>0</v>
      </c>
      <c r="O46" s="97" t="s">
        <v>170</v>
      </c>
      <c r="P46" s="98" t="s">
        <v>120</v>
      </c>
      <c r="Q46">
        <f>--ISNUMBER(IFERROR(SEARCH(Orders!$E18,O46,1),""))</f>
        <v>1</v>
      </c>
      <c r="R46">
        <f>IF(Q46=1,COUNTIF($Q$2:Q46,1),"")</f>
        <v>45</v>
      </c>
      <c r="S46" t="str">
        <f>IFERROR(INDEX($O2:$O986,MATCH(ROWS($Q$2:Q46),$R2:$R986,0)),"")</f>
        <v>Mfw19w4-219-M  M Halden</v>
      </c>
    </row>
    <row r="47" spans="1:19" x14ac:dyDescent="0.25">
      <c r="A47" s="80">
        <v>9</v>
      </c>
      <c r="B47" s="81" t="s">
        <v>165</v>
      </c>
      <c r="C47" s="95" t="s">
        <v>166</v>
      </c>
      <c r="D47" s="95" t="s">
        <v>113</v>
      </c>
      <c r="E47" s="95" t="s">
        <v>167</v>
      </c>
      <c r="F47" s="82" t="s">
        <v>168</v>
      </c>
      <c r="G47" s="83" t="s">
        <v>179</v>
      </c>
      <c r="H47" s="84" t="s">
        <v>117</v>
      </c>
      <c r="I47" s="82">
        <v>12.5</v>
      </c>
      <c r="J47" s="96"/>
      <c r="K47" s="86">
        <v>87.5</v>
      </c>
      <c r="L47" s="86">
        <v>175</v>
      </c>
      <c r="M47" s="86">
        <v>174.95</v>
      </c>
      <c r="N47" s="86">
        <f t="shared" si="0"/>
        <v>0</v>
      </c>
      <c r="O47" s="97" t="s">
        <v>170</v>
      </c>
      <c r="P47" s="98" t="s">
        <v>120</v>
      </c>
      <c r="Q47">
        <f>--ISNUMBER(IFERROR(SEARCH(Orders!$E18,O47,1),""))</f>
        <v>1</v>
      </c>
      <c r="R47">
        <f>IF(Q47=1,COUNTIF($Q$2:Q47,1),"")</f>
        <v>46</v>
      </c>
      <c r="S47" t="str">
        <f>IFERROR(INDEX($O2:$O986,MATCH(ROWS($Q$2:Q47),$R2:$R986,0)),"")</f>
        <v>Mfw19w4-219-M  M Halden</v>
      </c>
    </row>
    <row r="48" spans="1:19" x14ac:dyDescent="0.25">
      <c r="A48" s="80">
        <v>9</v>
      </c>
      <c r="B48" s="81" t="s">
        <v>165</v>
      </c>
      <c r="C48" s="95" t="s">
        <v>166</v>
      </c>
      <c r="D48" s="95" t="s">
        <v>113</v>
      </c>
      <c r="E48" s="95" t="s">
        <v>167</v>
      </c>
      <c r="F48" s="82" t="s">
        <v>168</v>
      </c>
      <c r="G48" s="83" t="s">
        <v>180</v>
      </c>
      <c r="H48" s="84" t="s">
        <v>117</v>
      </c>
      <c r="I48" s="82">
        <v>13</v>
      </c>
      <c r="J48" s="96"/>
      <c r="K48" s="86">
        <v>87.5</v>
      </c>
      <c r="L48" s="86">
        <v>175</v>
      </c>
      <c r="M48" s="86">
        <v>174.95</v>
      </c>
      <c r="N48" s="86">
        <f t="shared" si="0"/>
        <v>0</v>
      </c>
      <c r="O48" s="97" t="s">
        <v>170</v>
      </c>
      <c r="P48" s="98" t="s">
        <v>120</v>
      </c>
      <c r="Q48">
        <f>--ISNUMBER(IFERROR(SEARCH(Orders!$E18,O48,1),""))</f>
        <v>1</v>
      </c>
      <c r="R48">
        <f>IF(Q48=1,COUNTIF($Q$2:Q48,1),"")</f>
        <v>47</v>
      </c>
      <c r="S48" t="str">
        <f>IFERROR(INDEX($O2:$O986,MATCH(ROWS($Q$2:Q48),$R2:$R986,0)),"")</f>
        <v>Mfw19w4-219-M  M Halden</v>
      </c>
    </row>
    <row r="49" spans="1:19" x14ac:dyDescent="0.25">
      <c r="A49" s="80">
        <v>9</v>
      </c>
      <c r="B49" s="81" t="s">
        <v>165</v>
      </c>
      <c r="C49" s="95" t="s">
        <v>166</v>
      </c>
      <c r="D49" s="95" t="s">
        <v>113</v>
      </c>
      <c r="E49" s="95" t="s">
        <v>167</v>
      </c>
      <c r="F49" s="82" t="s">
        <v>168</v>
      </c>
      <c r="G49" s="83" t="s">
        <v>181</v>
      </c>
      <c r="H49" s="84" t="s">
        <v>117</v>
      </c>
      <c r="I49" s="82">
        <v>14</v>
      </c>
      <c r="J49" s="96"/>
      <c r="K49" s="86">
        <v>87.5</v>
      </c>
      <c r="L49" s="86">
        <v>175</v>
      </c>
      <c r="M49" s="86">
        <v>174.95</v>
      </c>
      <c r="N49" s="86">
        <f t="shared" si="0"/>
        <v>0</v>
      </c>
      <c r="O49" s="97" t="s">
        <v>170</v>
      </c>
      <c r="P49" s="98" t="s">
        <v>120</v>
      </c>
      <c r="Q49">
        <f>--ISNUMBER(IFERROR(SEARCH(Orders!$E18,O49,1),""))</f>
        <v>1</v>
      </c>
      <c r="R49">
        <f>IF(Q49=1,COUNTIF($Q$2:Q49,1),"")</f>
        <v>48</v>
      </c>
      <c r="S49" t="str">
        <f>IFERROR(INDEX($O2:$O986,MATCH(ROWS($Q$2:Q49),$R2:$R986,0)),"")</f>
        <v>Mfw19w4-219-M  M Halden</v>
      </c>
    </row>
    <row r="50" spans="1:19" x14ac:dyDescent="0.25">
      <c r="A50" s="80">
        <v>11</v>
      </c>
      <c r="B50" s="81" t="s">
        <v>182</v>
      </c>
      <c r="C50" s="95" t="s">
        <v>183</v>
      </c>
      <c r="D50" s="95" t="s">
        <v>113</v>
      </c>
      <c r="E50" s="95" t="s">
        <v>184</v>
      </c>
      <c r="F50" s="82" t="s">
        <v>185</v>
      </c>
      <c r="G50" s="83" t="s">
        <v>186</v>
      </c>
      <c r="H50" s="84" t="s">
        <v>117</v>
      </c>
      <c r="I50" s="82">
        <v>8</v>
      </c>
      <c r="J50" s="96"/>
      <c r="K50" s="86">
        <v>95</v>
      </c>
      <c r="L50" s="86">
        <v>190</v>
      </c>
      <c r="M50" s="86">
        <v>189.95</v>
      </c>
      <c r="N50" s="86">
        <f t="shared" si="0"/>
        <v>0</v>
      </c>
      <c r="O50" s="97" t="s">
        <v>187</v>
      </c>
      <c r="P50" s="98" t="s">
        <v>120</v>
      </c>
      <c r="Q50">
        <f>--ISNUMBER(IFERROR(SEARCH(Orders!$E18,O50,1),""))</f>
        <v>1</v>
      </c>
      <c r="R50">
        <f>IF(Q50=1,COUNTIF($Q$2:Q50,1),"")</f>
        <v>49</v>
      </c>
      <c r="S50" t="str">
        <f>IFERROR(INDEX($O2:$O986,MATCH(ROWS($Q$2:Q50),$R2:$R986,0)),"")</f>
        <v>Mfw20dh2-216-M  M Davos High</v>
      </c>
    </row>
    <row r="51" spans="1:19" x14ac:dyDescent="0.25">
      <c r="A51" s="80">
        <v>11</v>
      </c>
      <c r="B51" s="81" t="s">
        <v>182</v>
      </c>
      <c r="C51" s="95" t="s">
        <v>183</v>
      </c>
      <c r="D51" s="95" t="s">
        <v>113</v>
      </c>
      <c r="E51" s="95" t="s">
        <v>184</v>
      </c>
      <c r="F51" s="82" t="s">
        <v>185</v>
      </c>
      <c r="G51" s="83" t="s">
        <v>188</v>
      </c>
      <c r="H51" s="84" t="s">
        <v>117</v>
      </c>
      <c r="I51" s="82">
        <v>8.5</v>
      </c>
      <c r="J51" s="96"/>
      <c r="K51" s="86">
        <v>95</v>
      </c>
      <c r="L51" s="86">
        <v>190</v>
      </c>
      <c r="M51" s="86">
        <v>189.95</v>
      </c>
      <c r="N51" s="86">
        <f t="shared" si="0"/>
        <v>0</v>
      </c>
      <c r="O51" s="97" t="s">
        <v>187</v>
      </c>
      <c r="P51" s="98" t="s">
        <v>120</v>
      </c>
      <c r="Q51">
        <f>--ISNUMBER(IFERROR(SEARCH(Orders!$E18,O51,1),""))</f>
        <v>1</v>
      </c>
      <c r="R51">
        <f>IF(Q51=1,COUNTIF($Q$2:Q51,1),"")</f>
        <v>50</v>
      </c>
      <c r="S51" t="str">
        <f>IFERROR(INDEX($O2:$O986,MATCH(ROWS($Q$2:Q51),$R2:$R986,0)),"")</f>
        <v>Mfw20dh2-216-M  M Davos High</v>
      </c>
    </row>
    <row r="52" spans="1:19" x14ac:dyDescent="0.25">
      <c r="A52" s="80">
        <v>11</v>
      </c>
      <c r="B52" s="81" t="s">
        <v>182</v>
      </c>
      <c r="C52" s="95" t="s">
        <v>183</v>
      </c>
      <c r="D52" s="95" t="s">
        <v>113</v>
      </c>
      <c r="E52" s="95" t="s">
        <v>184</v>
      </c>
      <c r="F52" s="82" t="s">
        <v>185</v>
      </c>
      <c r="G52" s="83" t="s">
        <v>189</v>
      </c>
      <c r="H52" s="84" t="s">
        <v>117</v>
      </c>
      <c r="I52" s="82">
        <v>9</v>
      </c>
      <c r="J52" s="96"/>
      <c r="K52" s="86">
        <v>95</v>
      </c>
      <c r="L52" s="86">
        <v>190</v>
      </c>
      <c r="M52" s="86">
        <v>189.95</v>
      </c>
      <c r="N52" s="86">
        <f t="shared" si="0"/>
        <v>0</v>
      </c>
      <c r="O52" s="97" t="s">
        <v>187</v>
      </c>
      <c r="P52" s="98" t="s">
        <v>120</v>
      </c>
      <c r="Q52">
        <f>--ISNUMBER(IFERROR(SEARCH(Orders!$E18,O52,1),""))</f>
        <v>1</v>
      </c>
      <c r="R52">
        <f>IF(Q52=1,COUNTIF($Q$2:Q52,1),"")</f>
        <v>51</v>
      </c>
      <c r="S52" t="str">
        <f>IFERROR(INDEX($O2:$O986,MATCH(ROWS($Q$2:Q52),$R2:$R986,0)),"")</f>
        <v>Mfw20dh2-216-M  M Davos High</v>
      </c>
    </row>
    <row r="53" spans="1:19" x14ac:dyDescent="0.25">
      <c r="A53" s="80">
        <v>11</v>
      </c>
      <c r="B53" s="81" t="s">
        <v>182</v>
      </c>
      <c r="C53" s="95" t="s">
        <v>183</v>
      </c>
      <c r="D53" s="95" t="s">
        <v>113</v>
      </c>
      <c r="E53" s="95" t="s">
        <v>184</v>
      </c>
      <c r="F53" s="82" t="s">
        <v>185</v>
      </c>
      <c r="G53" s="83" t="s">
        <v>190</v>
      </c>
      <c r="H53" s="84" t="s">
        <v>117</v>
      </c>
      <c r="I53" s="82">
        <v>9.5</v>
      </c>
      <c r="J53" s="96"/>
      <c r="K53" s="86">
        <v>95</v>
      </c>
      <c r="L53" s="86">
        <v>190</v>
      </c>
      <c r="M53" s="86">
        <v>189.95</v>
      </c>
      <c r="N53" s="86">
        <f t="shared" si="0"/>
        <v>0</v>
      </c>
      <c r="O53" s="97" t="s">
        <v>187</v>
      </c>
      <c r="P53" s="98" t="s">
        <v>120</v>
      </c>
      <c r="Q53">
        <f>--ISNUMBER(IFERROR(SEARCH(Orders!$E18,O53,1),""))</f>
        <v>1</v>
      </c>
      <c r="R53">
        <f>IF(Q53=1,COUNTIF($Q$2:Q53,1),"")</f>
        <v>52</v>
      </c>
      <c r="S53" t="str">
        <f>IFERROR(INDEX($O2:$O986,MATCH(ROWS($Q$2:Q53),$R2:$R986,0)),"")</f>
        <v>Mfw20dh2-216-M  M Davos High</v>
      </c>
    </row>
    <row r="54" spans="1:19" x14ac:dyDescent="0.25">
      <c r="A54" s="80">
        <v>11</v>
      </c>
      <c r="B54" s="81" t="s">
        <v>182</v>
      </c>
      <c r="C54" s="95" t="s">
        <v>183</v>
      </c>
      <c r="D54" s="95" t="s">
        <v>113</v>
      </c>
      <c r="E54" s="95" t="s">
        <v>184</v>
      </c>
      <c r="F54" s="82" t="s">
        <v>185</v>
      </c>
      <c r="G54" s="83" t="s">
        <v>191</v>
      </c>
      <c r="H54" s="84" t="s">
        <v>117</v>
      </c>
      <c r="I54" s="82">
        <v>10</v>
      </c>
      <c r="J54" s="96"/>
      <c r="K54" s="86">
        <v>95</v>
      </c>
      <c r="L54" s="86">
        <v>190</v>
      </c>
      <c r="M54" s="86">
        <v>189.95</v>
      </c>
      <c r="N54" s="86">
        <f t="shared" si="0"/>
        <v>0</v>
      </c>
      <c r="O54" s="97" t="s">
        <v>187</v>
      </c>
      <c r="P54" s="98" t="s">
        <v>120</v>
      </c>
      <c r="Q54">
        <f>--ISNUMBER(IFERROR(SEARCH(Orders!$E18,O54,1),""))</f>
        <v>1</v>
      </c>
      <c r="R54">
        <f>IF(Q54=1,COUNTIF($Q$2:Q54,1),"")</f>
        <v>53</v>
      </c>
      <c r="S54" t="str">
        <f>IFERROR(INDEX($O2:$O986,MATCH(ROWS($Q$2:Q54),$R2:$R986,0)),"")</f>
        <v>Mfw20dh2-216-M  M Davos High</v>
      </c>
    </row>
    <row r="55" spans="1:19" x14ac:dyDescent="0.25">
      <c r="A55" s="80">
        <v>11</v>
      </c>
      <c r="B55" s="81" t="s">
        <v>182</v>
      </c>
      <c r="C55" s="95" t="s">
        <v>183</v>
      </c>
      <c r="D55" s="95" t="s">
        <v>113</v>
      </c>
      <c r="E55" s="95" t="s">
        <v>184</v>
      </c>
      <c r="F55" s="82" t="s">
        <v>185</v>
      </c>
      <c r="G55" s="83" t="s">
        <v>192</v>
      </c>
      <c r="H55" s="84" t="s">
        <v>117</v>
      </c>
      <c r="I55" s="82">
        <v>10.5</v>
      </c>
      <c r="J55" s="96"/>
      <c r="K55" s="86">
        <v>95</v>
      </c>
      <c r="L55" s="86">
        <v>190</v>
      </c>
      <c r="M55" s="86">
        <v>189.95</v>
      </c>
      <c r="N55" s="86">
        <f t="shared" si="0"/>
        <v>0</v>
      </c>
      <c r="O55" s="97" t="s">
        <v>187</v>
      </c>
      <c r="P55" s="98" t="s">
        <v>120</v>
      </c>
      <c r="Q55">
        <f>--ISNUMBER(IFERROR(SEARCH(Orders!$E18,O55,1),""))</f>
        <v>1</v>
      </c>
      <c r="R55">
        <f>IF(Q55=1,COUNTIF($Q$2:Q55,1),"")</f>
        <v>54</v>
      </c>
      <c r="S55" t="str">
        <f>IFERROR(INDEX($O2:$O986,MATCH(ROWS($Q$2:Q55),$R2:$R986,0)),"")</f>
        <v>Mfw20dh2-216-M  M Davos High</v>
      </c>
    </row>
    <row r="56" spans="1:19" x14ac:dyDescent="0.25">
      <c r="A56" s="80">
        <v>11</v>
      </c>
      <c r="B56" s="81" t="s">
        <v>182</v>
      </c>
      <c r="C56" s="95" t="s">
        <v>183</v>
      </c>
      <c r="D56" s="95" t="s">
        <v>113</v>
      </c>
      <c r="E56" s="95" t="s">
        <v>184</v>
      </c>
      <c r="F56" s="82" t="s">
        <v>185</v>
      </c>
      <c r="G56" s="83" t="s">
        <v>193</v>
      </c>
      <c r="H56" s="84" t="s">
        <v>117</v>
      </c>
      <c r="I56" s="82">
        <v>11</v>
      </c>
      <c r="J56" s="96"/>
      <c r="K56" s="86">
        <v>95</v>
      </c>
      <c r="L56" s="86">
        <v>190</v>
      </c>
      <c r="M56" s="86">
        <v>189.95</v>
      </c>
      <c r="N56" s="86">
        <f t="shared" si="0"/>
        <v>0</v>
      </c>
      <c r="O56" s="97" t="s">
        <v>187</v>
      </c>
      <c r="P56" s="98" t="s">
        <v>120</v>
      </c>
      <c r="Q56">
        <f>--ISNUMBER(IFERROR(SEARCH(Orders!$E18,O56,1),""))</f>
        <v>1</v>
      </c>
      <c r="R56">
        <f>IF(Q56=1,COUNTIF($Q$2:Q56,1),"")</f>
        <v>55</v>
      </c>
      <c r="S56" t="str">
        <f>IFERROR(INDEX($O2:$O986,MATCH(ROWS($Q$2:Q56),$R2:$R986,0)),"")</f>
        <v>Mfw20dh2-216-M  M Davos High</v>
      </c>
    </row>
    <row r="57" spans="1:19" x14ac:dyDescent="0.25">
      <c r="A57" s="80">
        <v>11</v>
      </c>
      <c r="B57" s="81" t="s">
        <v>182</v>
      </c>
      <c r="C57" s="95" t="s">
        <v>183</v>
      </c>
      <c r="D57" s="95" t="s">
        <v>113</v>
      </c>
      <c r="E57" s="95" t="s">
        <v>184</v>
      </c>
      <c r="F57" s="82" t="s">
        <v>185</v>
      </c>
      <c r="G57" s="83" t="s">
        <v>194</v>
      </c>
      <c r="H57" s="84" t="s">
        <v>117</v>
      </c>
      <c r="I57" s="82">
        <v>11.5</v>
      </c>
      <c r="J57" s="96"/>
      <c r="K57" s="86">
        <v>95</v>
      </c>
      <c r="L57" s="86">
        <v>190</v>
      </c>
      <c r="M57" s="86">
        <v>189.95</v>
      </c>
      <c r="N57" s="86">
        <f t="shared" si="0"/>
        <v>0</v>
      </c>
      <c r="O57" s="97" t="s">
        <v>187</v>
      </c>
      <c r="P57" s="98" t="s">
        <v>120</v>
      </c>
      <c r="Q57">
        <f>--ISNUMBER(IFERROR(SEARCH(Orders!$E18,O57,1),""))</f>
        <v>1</v>
      </c>
      <c r="R57">
        <f>IF(Q57=1,COUNTIF($Q$2:Q57,1),"")</f>
        <v>56</v>
      </c>
      <c r="S57" t="str">
        <f>IFERROR(INDEX($O2:$O986,MATCH(ROWS($Q$2:Q57),$R2:$R986,0)),"")</f>
        <v>Mfw20dh2-216-M  M Davos High</v>
      </c>
    </row>
    <row r="58" spans="1:19" x14ac:dyDescent="0.25">
      <c r="A58" s="80">
        <v>11</v>
      </c>
      <c r="B58" s="81" t="s">
        <v>182</v>
      </c>
      <c r="C58" s="95" t="s">
        <v>183</v>
      </c>
      <c r="D58" s="95" t="s">
        <v>113</v>
      </c>
      <c r="E58" s="95" t="s">
        <v>184</v>
      </c>
      <c r="F58" s="82" t="s">
        <v>185</v>
      </c>
      <c r="G58" s="83" t="s">
        <v>195</v>
      </c>
      <c r="H58" s="84" t="s">
        <v>117</v>
      </c>
      <c r="I58" s="82">
        <v>12</v>
      </c>
      <c r="J58" s="96"/>
      <c r="K58" s="86">
        <v>95</v>
      </c>
      <c r="L58" s="86">
        <v>190</v>
      </c>
      <c r="M58" s="86">
        <v>189.95</v>
      </c>
      <c r="N58" s="86">
        <f t="shared" si="0"/>
        <v>0</v>
      </c>
      <c r="O58" s="97" t="s">
        <v>187</v>
      </c>
      <c r="P58" s="98" t="s">
        <v>120</v>
      </c>
      <c r="Q58">
        <f>--ISNUMBER(IFERROR(SEARCH(Orders!$E18,O58,1),""))</f>
        <v>1</v>
      </c>
      <c r="R58">
        <f>IF(Q58=1,COUNTIF($Q$2:Q58,1),"")</f>
        <v>57</v>
      </c>
      <c r="S58" t="str">
        <f>IFERROR(INDEX($O2:$O986,MATCH(ROWS($Q$2:Q58),$R2:$R986,0)),"")</f>
        <v>Mfw20dh2-216-M  M Davos High</v>
      </c>
    </row>
    <row r="59" spans="1:19" x14ac:dyDescent="0.25">
      <c r="A59" s="80">
        <v>11</v>
      </c>
      <c r="B59" s="81" t="s">
        <v>182</v>
      </c>
      <c r="C59" s="95" t="s">
        <v>183</v>
      </c>
      <c r="D59" s="95" t="s">
        <v>113</v>
      </c>
      <c r="E59" s="95" t="s">
        <v>184</v>
      </c>
      <c r="F59" s="82" t="s">
        <v>185</v>
      </c>
      <c r="G59" s="83" t="s">
        <v>196</v>
      </c>
      <c r="H59" s="84" t="s">
        <v>117</v>
      </c>
      <c r="I59" s="82">
        <v>12.5</v>
      </c>
      <c r="J59" s="96"/>
      <c r="K59" s="86">
        <v>95</v>
      </c>
      <c r="L59" s="86">
        <v>190</v>
      </c>
      <c r="M59" s="86">
        <v>189.95</v>
      </c>
      <c r="N59" s="86">
        <f t="shared" si="0"/>
        <v>0</v>
      </c>
      <c r="O59" s="97" t="s">
        <v>187</v>
      </c>
      <c r="P59" s="98" t="s">
        <v>120</v>
      </c>
      <c r="Q59">
        <f>--ISNUMBER(IFERROR(SEARCH(Orders!$E18,O59,1),""))</f>
        <v>1</v>
      </c>
      <c r="R59">
        <f>IF(Q59=1,COUNTIF($Q$2:Q59,1),"")</f>
        <v>58</v>
      </c>
      <c r="S59" t="str">
        <f>IFERROR(INDEX($O2:$O986,MATCH(ROWS($Q$2:Q59),$R2:$R986,0)),"")</f>
        <v>Mfw20dh2-216-M  M Davos High</v>
      </c>
    </row>
    <row r="60" spans="1:19" x14ac:dyDescent="0.25">
      <c r="A60" s="80">
        <v>11</v>
      </c>
      <c r="B60" s="81" t="s">
        <v>182</v>
      </c>
      <c r="C60" s="95" t="s">
        <v>183</v>
      </c>
      <c r="D60" s="95" t="s">
        <v>113</v>
      </c>
      <c r="E60" s="95" t="s">
        <v>184</v>
      </c>
      <c r="F60" s="82" t="s">
        <v>185</v>
      </c>
      <c r="G60" s="83" t="s">
        <v>197</v>
      </c>
      <c r="H60" s="84" t="s">
        <v>117</v>
      </c>
      <c r="I60" s="82">
        <v>13</v>
      </c>
      <c r="J60" s="96"/>
      <c r="K60" s="86">
        <v>95</v>
      </c>
      <c r="L60" s="86">
        <v>190</v>
      </c>
      <c r="M60" s="86">
        <v>189.95</v>
      </c>
      <c r="N60" s="86">
        <f t="shared" si="0"/>
        <v>0</v>
      </c>
      <c r="O60" s="97" t="s">
        <v>187</v>
      </c>
      <c r="P60" s="98" t="s">
        <v>120</v>
      </c>
      <c r="Q60">
        <f>--ISNUMBER(IFERROR(SEARCH(Orders!$E18,O60,1),""))</f>
        <v>1</v>
      </c>
      <c r="R60">
        <f>IF(Q60=1,COUNTIF($Q$2:Q60,1),"")</f>
        <v>59</v>
      </c>
      <c r="S60" t="str">
        <f>IFERROR(INDEX($O2:$O986,MATCH(ROWS($Q$2:Q60),$R2:$R986,0)),"")</f>
        <v>Mfw20dh2-216-M  M Davos High</v>
      </c>
    </row>
    <row r="61" spans="1:19" x14ac:dyDescent="0.25">
      <c r="A61" s="80">
        <v>11</v>
      </c>
      <c r="B61" s="81" t="s">
        <v>182</v>
      </c>
      <c r="C61" s="95" t="s">
        <v>183</v>
      </c>
      <c r="D61" s="95" t="s">
        <v>113</v>
      </c>
      <c r="E61" s="95" t="s">
        <v>184</v>
      </c>
      <c r="F61" s="82" t="s">
        <v>185</v>
      </c>
      <c r="G61" s="83" t="s">
        <v>198</v>
      </c>
      <c r="H61" s="84" t="s">
        <v>117</v>
      </c>
      <c r="I61" s="82">
        <v>14</v>
      </c>
      <c r="J61" s="96"/>
      <c r="K61" s="86">
        <v>95</v>
      </c>
      <c r="L61" s="86">
        <v>190</v>
      </c>
      <c r="M61" s="86">
        <v>189.95</v>
      </c>
      <c r="N61" s="86">
        <f t="shared" si="0"/>
        <v>0</v>
      </c>
      <c r="O61" s="97" t="s">
        <v>187</v>
      </c>
      <c r="P61" s="98" t="s">
        <v>120</v>
      </c>
      <c r="Q61">
        <f>--ISNUMBER(IFERROR(SEARCH(Orders!$E18,O61,1),""))</f>
        <v>1</v>
      </c>
      <c r="R61">
        <f>IF(Q61=1,COUNTIF($Q$2:Q61,1),"")</f>
        <v>60</v>
      </c>
      <c r="S61" t="str">
        <f>IFERROR(INDEX($O2:$O986,MATCH(ROWS($Q$2:Q61),$R2:$R986,0)),"")</f>
        <v>Mfw20dh2-216-M  M Davos High</v>
      </c>
    </row>
    <row r="62" spans="1:19" x14ac:dyDescent="0.25">
      <c r="A62" s="80">
        <v>11</v>
      </c>
      <c r="B62" s="81" t="s">
        <v>199</v>
      </c>
      <c r="C62" s="95" t="s">
        <v>200</v>
      </c>
      <c r="D62" s="95" t="s">
        <v>113</v>
      </c>
      <c r="E62" s="95" t="s">
        <v>184</v>
      </c>
      <c r="F62" s="82" t="s">
        <v>201</v>
      </c>
      <c r="G62" s="83" t="s">
        <v>202</v>
      </c>
      <c r="H62" s="84" t="s">
        <v>117</v>
      </c>
      <c r="I62" s="82">
        <v>8</v>
      </c>
      <c r="J62" s="96"/>
      <c r="K62" s="86">
        <v>95</v>
      </c>
      <c r="L62" s="86">
        <v>190</v>
      </c>
      <c r="M62" s="86">
        <v>189.95</v>
      </c>
      <c r="N62" s="86">
        <f t="shared" si="0"/>
        <v>0</v>
      </c>
      <c r="O62" s="97" t="s">
        <v>203</v>
      </c>
      <c r="P62" s="98" t="s">
        <v>120</v>
      </c>
      <c r="Q62">
        <f>--ISNUMBER(IFERROR(SEARCH(Orders!$E18,O62,1),""))</f>
        <v>1</v>
      </c>
      <c r="R62">
        <f>IF(Q62=1,COUNTIF($Q$2:Q62,1),"")</f>
        <v>61</v>
      </c>
      <c r="S62" t="str">
        <f>IFERROR(INDEX($O2:$O986,MATCH(ROWS($Q$2:Q62),$R2:$R986,0)),"")</f>
        <v>Mfw20dh3-235-M  M Davos High</v>
      </c>
    </row>
    <row r="63" spans="1:19" x14ac:dyDescent="0.25">
      <c r="A63" s="80">
        <v>11</v>
      </c>
      <c r="B63" s="81" t="s">
        <v>199</v>
      </c>
      <c r="C63" s="95" t="s">
        <v>200</v>
      </c>
      <c r="D63" s="95" t="s">
        <v>113</v>
      </c>
      <c r="E63" s="95" t="s">
        <v>184</v>
      </c>
      <c r="F63" s="82" t="s">
        <v>201</v>
      </c>
      <c r="G63" s="83" t="s">
        <v>204</v>
      </c>
      <c r="H63" s="84" t="s">
        <v>117</v>
      </c>
      <c r="I63" s="82">
        <v>8.5</v>
      </c>
      <c r="J63" s="96"/>
      <c r="K63" s="86">
        <v>95</v>
      </c>
      <c r="L63" s="86">
        <v>190</v>
      </c>
      <c r="M63" s="86">
        <v>189.95</v>
      </c>
      <c r="N63" s="86">
        <f t="shared" si="0"/>
        <v>0</v>
      </c>
      <c r="O63" s="97" t="s">
        <v>203</v>
      </c>
      <c r="P63" s="98" t="s">
        <v>120</v>
      </c>
      <c r="Q63">
        <f>--ISNUMBER(IFERROR(SEARCH(Orders!$E18,O63,1),""))</f>
        <v>1</v>
      </c>
      <c r="R63">
        <f>IF(Q63=1,COUNTIF($Q$2:Q63,1),"")</f>
        <v>62</v>
      </c>
      <c r="S63" t="str">
        <f>IFERROR(INDEX($O2:$O986,MATCH(ROWS($Q$2:Q63),$R2:$R986,0)),"")</f>
        <v>Mfw20dh3-235-M  M Davos High</v>
      </c>
    </row>
    <row r="64" spans="1:19" x14ac:dyDescent="0.25">
      <c r="A64" s="80">
        <v>11</v>
      </c>
      <c r="B64" s="81" t="s">
        <v>199</v>
      </c>
      <c r="C64" s="95" t="s">
        <v>200</v>
      </c>
      <c r="D64" s="95" t="s">
        <v>113</v>
      </c>
      <c r="E64" s="95" t="s">
        <v>184</v>
      </c>
      <c r="F64" s="82" t="s">
        <v>201</v>
      </c>
      <c r="G64" s="83" t="s">
        <v>205</v>
      </c>
      <c r="H64" s="84" t="s">
        <v>117</v>
      </c>
      <c r="I64" s="82">
        <v>9</v>
      </c>
      <c r="J64" s="96"/>
      <c r="K64" s="86">
        <v>95</v>
      </c>
      <c r="L64" s="86">
        <v>190</v>
      </c>
      <c r="M64" s="86">
        <v>189.95</v>
      </c>
      <c r="N64" s="86">
        <f t="shared" si="0"/>
        <v>0</v>
      </c>
      <c r="O64" s="97" t="s">
        <v>203</v>
      </c>
      <c r="P64" s="98" t="s">
        <v>120</v>
      </c>
      <c r="Q64">
        <f>--ISNUMBER(IFERROR(SEARCH(Orders!$E18,O64,1),""))</f>
        <v>1</v>
      </c>
      <c r="R64">
        <f>IF(Q64=1,COUNTIF($Q$2:Q64,1),"")</f>
        <v>63</v>
      </c>
      <c r="S64" t="str">
        <f>IFERROR(INDEX($O2:$O986,MATCH(ROWS($Q$2:Q64),$R2:$R986,0)),"")</f>
        <v>Mfw20dh3-235-M  M Davos High</v>
      </c>
    </row>
    <row r="65" spans="1:19" x14ac:dyDescent="0.25">
      <c r="A65" s="80">
        <v>11</v>
      </c>
      <c r="B65" s="81" t="s">
        <v>199</v>
      </c>
      <c r="C65" s="95" t="s">
        <v>200</v>
      </c>
      <c r="D65" s="95" t="s">
        <v>113</v>
      </c>
      <c r="E65" s="95" t="s">
        <v>184</v>
      </c>
      <c r="F65" s="82" t="s">
        <v>201</v>
      </c>
      <c r="G65" s="83" t="s">
        <v>206</v>
      </c>
      <c r="H65" s="84" t="s">
        <v>117</v>
      </c>
      <c r="I65" s="82">
        <v>9.5</v>
      </c>
      <c r="J65" s="96"/>
      <c r="K65" s="86">
        <v>95</v>
      </c>
      <c r="L65" s="86">
        <v>190</v>
      </c>
      <c r="M65" s="86">
        <v>189.95</v>
      </c>
      <c r="N65" s="86">
        <f t="shared" si="0"/>
        <v>0</v>
      </c>
      <c r="O65" s="97" t="s">
        <v>203</v>
      </c>
      <c r="P65" s="98" t="s">
        <v>120</v>
      </c>
      <c r="Q65">
        <f>--ISNUMBER(IFERROR(SEARCH(Orders!$E18,O65,1),""))</f>
        <v>1</v>
      </c>
      <c r="R65">
        <f>IF(Q65=1,COUNTIF($Q$2:Q65,1),"")</f>
        <v>64</v>
      </c>
      <c r="S65" t="str">
        <f>IFERROR(INDEX($O2:$O986,MATCH(ROWS($Q$2:Q65),$R2:$R986,0)),"")</f>
        <v>Mfw20dh3-235-M  M Davos High</v>
      </c>
    </row>
    <row r="66" spans="1:19" x14ac:dyDescent="0.25">
      <c r="A66" s="80">
        <v>11</v>
      </c>
      <c r="B66" s="81" t="s">
        <v>199</v>
      </c>
      <c r="C66" s="95" t="s">
        <v>200</v>
      </c>
      <c r="D66" s="95" t="s">
        <v>113</v>
      </c>
      <c r="E66" s="95" t="s">
        <v>184</v>
      </c>
      <c r="F66" s="82" t="s">
        <v>201</v>
      </c>
      <c r="G66" s="83" t="s">
        <v>207</v>
      </c>
      <c r="H66" s="84" t="s">
        <v>117</v>
      </c>
      <c r="I66" s="82">
        <v>10</v>
      </c>
      <c r="J66" s="96"/>
      <c r="K66" s="86">
        <v>95</v>
      </c>
      <c r="L66" s="86">
        <v>190</v>
      </c>
      <c r="M66" s="86">
        <v>189.95</v>
      </c>
      <c r="N66" s="86">
        <f t="shared" ref="N66:N129" si="1">J66*K66</f>
        <v>0</v>
      </c>
      <c r="O66" s="97" t="s">
        <v>203</v>
      </c>
      <c r="P66" s="98" t="s">
        <v>120</v>
      </c>
      <c r="Q66">
        <f>--ISNUMBER(IFERROR(SEARCH(Orders!$E18,O66,1),""))</f>
        <v>1</v>
      </c>
      <c r="R66">
        <f>IF(Q66=1,COUNTIF($Q$2:Q66,1),"")</f>
        <v>65</v>
      </c>
      <c r="S66" t="str">
        <f>IFERROR(INDEX($O2:$O986,MATCH(ROWS($Q$2:Q66),$R2:$R986,0)),"")</f>
        <v>Mfw20dh3-235-M  M Davos High</v>
      </c>
    </row>
    <row r="67" spans="1:19" x14ac:dyDescent="0.25">
      <c r="A67" s="80">
        <v>11</v>
      </c>
      <c r="B67" s="81" t="s">
        <v>199</v>
      </c>
      <c r="C67" s="95" t="s">
        <v>200</v>
      </c>
      <c r="D67" s="95" t="s">
        <v>113</v>
      </c>
      <c r="E67" s="95" t="s">
        <v>184</v>
      </c>
      <c r="F67" s="82" t="s">
        <v>201</v>
      </c>
      <c r="G67" s="83" t="s">
        <v>208</v>
      </c>
      <c r="H67" s="84" t="s">
        <v>117</v>
      </c>
      <c r="I67" s="82">
        <v>10.5</v>
      </c>
      <c r="J67" s="96"/>
      <c r="K67" s="86">
        <v>95</v>
      </c>
      <c r="L67" s="86">
        <v>190</v>
      </c>
      <c r="M67" s="86">
        <v>189.95</v>
      </c>
      <c r="N67" s="86">
        <f t="shared" si="1"/>
        <v>0</v>
      </c>
      <c r="O67" s="97" t="s">
        <v>203</v>
      </c>
      <c r="P67" s="98" t="s">
        <v>120</v>
      </c>
      <c r="Q67">
        <f>--ISNUMBER(IFERROR(SEARCH(Orders!$E18,O67,1),""))</f>
        <v>1</v>
      </c>
      <c r="R67">
        <f>IF(Q67=1,COUNTIF($Q$2:Q67,1),"")</f>
        <v>66</v>
      </c>
      <c r="S67" t="str">
        <f>IFERROR(INDEX($O2:$O986,MATCH(ROWS($Q$2:Q67),$R2:$R986,0)),"")</f>
        <v>Mfw20dh3-235-M  M Davos High</v>
      </c>
    </row>
    <row r="68" spans="1:19" x14ac:dyDescent="0.25">
      <c r="A68" s="80">
        <v>11</v>
      </c>
      <c r="B68" s="81" t="s">
        <v>199</v>
      </c>
      <c r="C68" s="95" t="s">
        <v>200</v>
      </c>
      <c r="D68" s="95" t="s">
        <v>113</v>
      </c>
      <c r="E68" s="95" t="s">
        <v>184</v>
      </c>
      <c r="F68" s="82" t="s">
        <v>201</v>
      </c>
      <c r="G68" s="83" t="s">
        <v>209</v>
      </c>
      <c r="H68" s="84" t="s">
        <v>117</v>
      </c>
      <c r="I68" s="82">
        <v>11</v>
      </c>
      <c r="J68" s="96"/>
      <c r="K68" s="86">
        <v>95</v>
      </c>
      <c r="L68" s="86">
        <v>190</v>
      </c>
      <c r="M68" s="86">
        <v>189.95</v>
      </c>
      <c r="N68" s="86">
        <f t="shared" si="1"/>
        <v>0</v>
      </c>
      <c r="O68" s="97" t="s">
        <v>203</v>
      </c>
      <c r="P68" s="98" t="s">
        <v>120</v>
      </c>
      <c r="Q68">
        <f>--ISNUMBER(IFERROR(SEARCH(Orders!$E18,O68,1),""))</f>
        <v>1</v>
      </c>
      <c r="R68">
        <f>IF(Q68=1,COUNTIF($Q$2:Q68,1),"")</f>
        <v>67</v>
      </c>
      <c r="S68" t="str">
        <f>IFERROR(INDEX($O2:$O986,MATCH(ROWS($Q$2:Q68),$R2:$R986,0)),"")</f>
        <v>Mfw20dh3-235-M  M Davos High</v>
      </c>
    </row>
    <row r="69" spans="1:19" x14ac:dyDescent="0.25">
      <c r="A69" s="80">
        <v>11</v>
      </c>
      <c r="B69" s="81" t="s">
        <v>199</v>
      </c>
      <c r="C69" s="95" t="s">
        <v>200</v>
      </c>
      <c r="D69" s="95" t="s">
        <v>113</v>
      </c>
      <c r="E69" s="95" t="s">
        <v>184</v>
      </c>
      <c r="F69" s="82" t="s">
        <v>201</v>
      </c>
      <c r="G69" s="83" t="s">
        <v>210</v>
      </c>
      <c r="H69" s="84" t="s">
        <v>117</v>
      </c>
      <c r="I69" s="82">
        <v>11.5</v>
      </c>
      <c r="J69" s="96"/>
      <c r="K69" s="86">
        <v>95</v>
      </c>
      <c r="L69" s="86">
        <v>190</v>
      </c>
      <c r="M69" s="86">
        <v>189.95</v>
      </c>
      <c r="N69" s="86">
        <f t="shared" si="1"/>
        <v>0</v>
      </c>
      <c r="O69" s="97" t="s">
        <v>203</v>
      </c>
      <c r="P69" s="98" t="s">
        <v>120</v>
      </c>
      <c r="Q69">
        <f>--ISNUMBER(IFERROR(SEARCH(Orders!$E18,O69,1),""))</f>
        <v>1</v>
      </c>
      <c r="R69">
        <f>IF(Q69=1,COUNTIF($Q$2:Q69,1),"")</f>
        <v>68</v>
      </c>
      <c r="S69" t="str">
        <f>IFERROR(INDEX($O2:$O986,MATCH(ROWS($Q$2:Q69),$R2:$R986,0)),"")</f>
        <v>Mfw20dh3-235-M  M Davos High</v>
      </c>
    </row>
    <row r="70" spans="1:19" x14ac:dyDescent="0.25">
      <c r="A70" s="80">
        <v>11</v>
      </c>
      <c r="B70" s="81" t="s">
        <v>199</v>
      </c>
      <c r="C70" s="95" t="s">
        <v>200</v>
      </c>
      <c r="D70" s="95" t="s">
        <v>113</v>
      </c>
      <c r="E70" s="95" t="s">
        <v>184</v>
      </c>
      <c r="F70" s="82" t="s">
        <v>201</v>
      </c>
      <c r="G70" s="83" t="s">
        <v>211</v>
      </c>
      <c r="H70" s="84" t="s">
        <v>117</v>
      </c>
      <c r="I70" s="82">
        <v>12</v>
      </c>
      <c r="J70" s="96"/>
      <c r="K70" s="86">
        <v>95</v>
      </c>
      <c r="L70" s="86">
        <v>190</v>
      </c>
      <c r="M70" s="86">
        <v>189.95</v>
      </c>
      <c r="N70" s="86">
        <f t="shared" si="1"/>
        <v>0</v>
      </c>
      <c r="O70" s="97" t="s">
        <v>203</v>
      </c>
      <c r="P70" s="98" t="s">
        <v>120</v>
      </c>
      <c r="Q70">
        <f>--ISNUMBER(IFERROR(SEARCH(Orders!$E18,O70,1),""))</f>
        <v>1</v>
      </c>
      <c r="R70">
        <f>IF(Q70=1,COUNTIF($Q$2:Q70,1),"")</f>
        <v>69</v>
      </c>
      <c r="S70" t="str">
        <f>IFERROR(INDEX($O2:$O986,MATCH(ROWS($Q$2:Q70),$R2:$R986,0)),"")</f>
        <v>Mfw20dh3-235-M  M Davos High</v>
      </c>
    </row>
    <row r="71" spans="1:19" x14ac:dyDescent="0.25">
      <c r="A71" s="80">
        <v>11</v>
      </c>
      <c r="B71" s="81" t="s">
        <v>199</v>
      </c>
      <c r="C71" s="95" t="s">
        <v>200</v>
      </c>
      <c r="D71" s="95" t="s">
        <v>113</v>
      </c>
      <c r="E71" s="95" t="s">
        <v>184</v>
      </c>
      <c r="F71" s="82" t="s">
        <v>201</v>
      </c>
      <c r="G71" s="83" t="s">
        <v>212</v>
      </c>
      <c r="H71" s="84" t="s">
        <v>117</v>
      </c>
      <c r="I71" s="82">
        <v>12.5</v>
      </c>
      <c r="J71" s="96"/>
      <c r="K71" s="86">
        <v>95</v>
      </c>
      <c r="L71" s="86">
        <v>190</v>
      </c>
      <c r="M71" s="86">
        <v>189.95</v>
      </c>
      <c r="N71" s="86">
        <f t="shared" si="1"/>
        <v>0</v>
      </c>
      <c r="O71" s="97" t="s">
        <v>203</v>
      </c>
      <c r="P71" s="98" t="s">
        <v>120</v>
      </c>
      <c r="Q71">
        <f>--ISNUMBER(IFERROR(SEARCH(Orders!$E18,O71,1),""))</f>
        <v>1</v>
      </c>
      <c r="R71">
        <f>IF(Q71=1,COUNTIF($Q$2:Q71,1),"")</f>
        <v>70</v>
      </c>
      <c r="S71" t="str">
        <f>IFERROR(INDEX($O2:$O986,MATCH(ROWS($Q$2:Q71),$R2:$R986,0)),"")</f>
        <v>Mfw20dh3-235-M  M Davos High</v>
      </c>
    </row>
    <row r="72" spans="1:19" x14ac:dyDescent="0.25">
      <c r="A72" s="80">
        <v>11</v>
      </c>
      <c r="B72" s="81" t="s">
        <v>199</v>
      </c>
      <c r="C72" s="95" t="s">
        <v>200</v>
      </c>
      <c r="D72" s="95" t="s">
        <v>113</v>
      </c>
      <c r="E72" s="95" t="s">
        <v>184</v>
      </c>
      <c r="F72" s="82" t="s">
        <v>201</v>
      </c>
      <c r="G72" s="83" t="s">
        <v>213</v>
      </c>
      <c r="H72" s="84" t="s">
        <v>117</v>
      </c>
      <c r="I72" s="82">
        <v>13</v>
      </c>
      <c r="J72" s="96"/>
      <c r="K72" s="86">
        <v>95</v>
      </c>
      <c r="L72" s="86">
        <v>190</v>
      </c>
      <c r="M72" s="86">
        <v>189.95</v>
      </c>
      <c r="N72" s="86">
        <f t="shared" si="1"/>
        <v>0</v>
      </c>
      <c r="O72" s="97" t="s">
        <v>203</v>
      </c>
      <c r="P72" s="98" t="s">
        <v>120</v>
      </c>
      <c r="Q72">
        <f>--ISNUMBER(IFERROR(SEARCH(Orders!$E18,O72,1),""))</f>
        <v>1</v>
      </c>
      <c r="R72">
        <f>IF(Q72=1,COUNTIF($Q$2:Q72,1),"")</f>
        <v>71</v>
      </c>
      <c r="S72" t="str">
        <f>IFERROR(INDEX($O2:$O986,MATCH(ROWS($Q$2:Q72),$R2:$R986,0)),"")</f>
        <v>Mfw20dh3-235-M  M Davos High</v>
      </c>
    </row>
    <row r="73" spans="1:19" x14ac:dyDescent="0.25">
      <c r="A73" s="80">
        <v>11</v>
      </c>
      <c r="B73" s="81" t="s">
        <v>199</v>
      </c>
      <c r="C73" s="95" t="s">
        <v>200</v>
      </c>
      <c r="D73" s="95" t="s">
        <v>113</v>
      </c>
      <c r="E73" s="95" t="s">
        <v>184</v>
      </c>
      <c r="F73" s="82" t="s">
        <v>201</v>
      </c>
      <c r="G73" s="83" t="s">
        <v>214</v>
      </c>
      <c r="H73" s="84" t="s">
        <v>117</v>
      </c>
      <c r="I73" s="82">
        <v>14</v>
      </c>
      <c r="J73" s="96"/>
      <c r="K73" s="86">
        <v>95</v>
      </c>
      <c r="L73" s="86">
        <v>190</v>
      </c>
      <c r="M73" s="86">
        <v>189.95</v>
      </c>
      <c r="N73" s="86">
        <f t="shared" si="1"/>
        <v>0</v>
      </c>
      <c r="O73" s="97" t="s">
        <v>203</v>
      </c>
      <c r="P73" s="98" t="s">
        <v>120</v>
      </c>
      <c r="Q73">
        <f>--ISNUMBER(IFERROR(SEARCH(Orders!$E18,O73,1),""))</f>
        <v>1</v>
      </c>
      <c r="R73">
        <f>IF(Q73=1,COUNTIF($Q$2:Q73,1),"")</f>
        <v>72</v>
      </c>
      <c r="S73" t="str">
        <f>IFERROR(INDEX($O2:$O986,MATCH(ROWS($Q$2:Q73),$R2:$R986,0)),"")</f>
        <v>Mfw20dh3-235-M  M Davos High</v>
      </c>
    </row>
    <row r="74" spans="1:19" x14ac:dyDescent="0.25">
      <c r="A74" s="80">
        <v>11</v>
      </c>
      <c r="B74" s="81" t="s">
        <v>215</v>
      </c>
      <c r="C74" s="95" t="s">
        <v>216</v>
      </c>
      <c r="D74" s="95" t="s">
        <v>113</v>
      </c>
      <c r="E74" s="95" t="s">
        <v>184</v>
      </c>
      <c r="F74" s="82" t="s">
        <v>217</v>
      </c>
      <c r="G74" s="83" t="s">
        <v>218</v>
      </c>
      <c r="H74" s="84" t="s">
        <v>117</v>
      </c>
      <c r="I74" s="82">
        <v>8</v>
      </c>
      <c r="J74" s="96"/>
      <c r="K74" s="86">
        <v>95</v>
      </c>
      <c r="L74" s="86">
        <v>190</v>
      </c>
      <c r="M74" s="86">
        <v>189.95</v>
      </c>
      <c r="N74" s="86">
        <f t="shared" si="1"/>
        <v>0</v>
      </c>
      <c r="O74" s="97" t="s">
        <v>219</v>
      </c>
      <c r="P74" s="98" t="s">
        <v>120</v>
      </c>
      <c r="Q74">
        <f>--ISNUMBER(IFERROR(SEARCH(Orders!$E18,O74,1),""))</f>
        <v>1</v>
      </c>
      <c r="R74">
        <f>IF(Q74=1,COUNTIF($Q$2:Q74,1),"")</f>
        <v>73</v>
      </c>
      <c r="S74" t="str">
        <f>IFERROR(INDEX($O2:$O986,MATCH(ROWS($Q$2:Q74),$R2:$R986,0)),"")</f>
        <v>Mfw20dh4-025-M  M Davos High</v>
      </c>
    </row>
    <row r="75" spans="1:19" x14ac:dyDescent="0.25">
      <c r="A75" s="80">
        <v>11</v>
      </c>
      <c r="B75" s="81" t="s">
        <v>215</v>
      </c>
      <c r="C75" s="95" t="s">
        <v>216</v>
      </c>
      <c r="D75" s="95" t="s">
        <v>113</v>
      </c>
      <c r="E75" s="95" t="s">
        <v>184</v>
      </c>
      <c r="F75" s="82" t="s">
        <v>217</v>
      </c>
      <c r="G75" s="83" t="s">
        <v>220</v>
      </c>
      <c r="H75" s="84" t="s">
        <v>117</v>
      </c>
      <c r="I75" s="82">
        <v>8.5</v>
      </c>
      <c r="J75" s="96"/>
      <c r="K75" s="86">
        <v>95</v>
      </c>
      <c r="L75" s="86">
        <v>190</v>
      </c>
      <c r="M75" s="86">
        <v>189.95</v>
      </c>
      <c r="N75" s="86">
        <f t="shared" si="1"/>
        <v>0</v>
      </c>
      <c r="O75" s="97" t="s">
        <v>219</v>
      </c>
      <c r="P75" s="98" t="s">
        <v>120</v>
      </c>
      <c r="Q75">
        <f>--ISNUMBER(IFERROR(SEARCH(Orders!$E18,O75,1),""))</f>
        <v>1</v>
      </c>
      <c r="R75">
        <f>IF(Q75=1,COUNTIF($Q$2:Q75,1),"")</f>
        <v>74</v>
      </c>
      <c r="S75" t="str">
        <f>IFERROR(INDEX($O2:$O986,MATCH(ROWS($Q$2:Q75),$R2:$R986,0)),"")</f>
        <v>Mfw20dh4-025-M  M Davos High</v>
      </c>
    </row>
    <row r="76" spans="1:19" x14ac:dyDescent="0.25">
      <c r="A76" s="80">
        <v>11</v>
      </c>
      <c r="B76" s="81" t="s">
        <v>215</v>
      </c>
      <c r="C76" s="95" t="s">
        <v>216</v>
      </c>
      <c r="D76" s="95" t="s">
        <v>113</v>
      </c>
      <c r="E76" s="95" t="s">
        <v>184</v>
      </c>
      <c r="F76" s="82" t="s">
        <v>217</v>
      </c>
      <c r="G76" s="83" t="s">
        <v>221</v>
      </c>
      <c r="H76" s="84" t="s">
        <v>117</v>
      </c>
      <c r="I76" s="82">
        <v>9</v>
      </c>
      <c r="J76" s="96"/>
      <c r="K76" s="86">
        <v>95</v>
      </c>
      <c r="L76" s="86">
        <v>190</v>
      </c>
      <c r="M76" s="86">
        <v>189.95</v>
      </c>
      <c r="N76" s="86">
        <f t="shared" si="1"/>
        <v>0</v>
      </c>
      <c r="O76" s="97" t="s">
        <v>219</v>
      </c>
      <c r="P76" s="98" t="s">
        <v>120</v>
      </c>
      <c r="Q76">
        <f>--ISNUMBER(IFERROR(SEARCH(Orders!$E18,O76,1),""))</f>
        <v>1</v>
      </c>
      <c r="R76">
        <f>IF(Q76=1,COUNTIF($Q$2:Q76,1),"")</f>
        <v>75</v>
      </c>
      <c r="S76" t="str">
        <f>IFERROR(INDEX($O2:$O986,MATCH(ROWS($Q$2:Q76),$R2:$R986,0)),"")</f>
        <v>Mfw20dh4-025-M  M Davos High</v>
      </c>
    </row>
    <row r="77" spans="1:19" x14ac:dyDescent="0.25">
      <c r="A77" s="80">
        <v>11</v>
      </c>
      <c r="B77" s="81" t="s">
        <v>215</v>
      </c>
      <c r="C77" s="95" t="s">
        <v>216</v>
      </c>
      <c r="D77" s="95" t="s">
        <v>113</v>
      </c>
      <c r="E77" s="95" t="s">
        <v>184</v>
      </c>
      <c r="F77" s="82" t="s">
        <v>217</v>
      </c>
      <c r="G77" s="83" t="s">
        <v>222</v>
      </c>
      <c r="H77" s="84" t="s">
        <v>117</v>
      </c>
      <c r="I77" s="82">
        <v>9.5</v>
      </c>
      <c r="J77" s="96"/>
      <c r="K77" s="86">
        <v>95</v>
      </c>
      <c r="L77" s="86">
        <v>190</v>
      </c>
      <c r="M77" s="86">
        <v>189.95</v>
      </c>
      <c r="N77" s="86">
        <f t="shared" si="1"/>
        <v>0</v>
      </c>
      <c r="O77" s="97" t="s">
        <v>219</v>
      </c>
      <c r="P77" s="98" t="s">
        <v>120</v>
      </c>
      <c r="Q77">
        <f>--ISNUMBER(IFERROR(SEARCH(Orders!$E18,O77,1),""))</f>
        <v>1</v>
      </c>
      <c r="R77">
        <f>IF(Q77=1,COUNTIF($Q$2:Q77,1),"")</f>
        <v>76</v>
      </c>
      <c r="S77" t="str">
        <f>IFERROR(INDEX($O2:$O986,MATCH(ROWS($Q$2:Q77),$R2:$R986,0)),"")</f>
        <v>Mfw20dh4-025-M  M Davos High</v>
      </c>
    </row>
    <row r="78" spans="1:19" x14ac:dyDescent="0.25">
      <c r="A78" s="80">
        <v>11</v>
      </c>
      <c r="B78" s="81" t="s">
        <v>215</v>
      </c>
      <c r="C78" s="95" t="s">
        <v>216</v>
      </c>
      <c r="D78" s="95" t="s">
        <v>113</v>
      </c>
      <c r="E78" s="95" t="s">
        <v>184</v>
      </c>
      <c r="F78" s="82" t="s">
        <v>217</v>
      </c>
      <c r="G78" s="83" t="s">
        <v>223</v>
      </c>
      <c r="H78" s="84" t="s">
        <v>117</v>
      </c>
      <c r="I78" s="82">
        <v>10</v>
      </c>
      <c r="J78" s="96"/>
      <c r="K78" s="86">
        <v>95</v>
      </c>
      <c r="L78" s="86">
        <v>190</v>
      </c>
      <c r="M78" s="86">
        <v>189.95</v>
      </c>
      <c r="N78" s="86">
        <f t="shared" si="1"/>
        <v>0</v>
      </c>
      <c r="O78" s="97" t="s">
        <v>219</v>
      </c>
      <c r="P78" s="98" t="s">
        <v>120</v>
      </c>
      <c r="Q78">
        <f>--ISNUMBER(IFERROR(SEARCH(Orders!$E18,O78,1),""))</f>
        <v>1</v>
      </c>
      <c r="R78">
        <f>IF(Q78=1,COUNTIF($Q$2:Q78,1),"")</f>
        <v>77</v>
      </c>
      <c r="S78" t="str">
        <f>IFERROR(INDEX($O2:$O986,MATCH(ROWS($Q$2:Q78),$R2:$R986,0)),"")</f>
        <v>Mfw20dh4-025-M  M Davos High</v>
      </c>
    </row>
    <row r="79" spans="1:19" x14ac:dyDescent="0.25">
      <c r="A79" s="80">
        <v>11</v>
      </c>
      <c r="B79" s="81" t="s">
        <v>215</v>
      </c>
      <c r="C79" s="95" t="s">
        <v>216</v>
      </c>
      <c r="D79" s="95" t="s">
        <v>113</v>
      </c>
      <c r="E79" s="95" t="s">
        <v>184</v>
      </c>
      <c r="F79" s="82" t="s">
        <v>217</v>
      </c>
      <c r="G79" s="83" t="s">
        <v>224</v>
      </c>
      <c r="H79" s="84" t="s">
        <v>117</v>
      </c>
      <c r="I79" s="82">
        <v>10.5</v>
      </c>
      <c r="J79" s="96"/>
      <c r="K79" s="86">
        <v>95</v>
      </c>
      <c r="L79" s="86">
        <v>190</v>
      </c>
      <c r="M79" s="86">
        <v>189.95</v>
      </c>
      <c r="N79" s="86">
        <f t="shared" si="1"/>
        <v>0</v>
      </c>
      <c r="O79" s="97" t="s">
        <v>219</v>
      </c>
      <c r="P79" s="98" t="s">
        <v>120</v>
      </c>
      <c r="Q79">
        <f>--ISNUMBER(IFERROR(SEARCH(Orders!$E18,O79,1),""))</f>
        <v>1</v>
      </c>
      <c r="R79">
        <f>IF(Q79=1,COUNTIF($Q$2:Q79,1),"")</f>
        <v>78</v>
      </c>
      <c r="S79" t="str">
        <f>IFERROR(INDEX($O2:$O986,MATCH(ROWS($Q$2:Q79),$R2:$R986,0)),"")</f>
        <v>Mfw20dh4-025-M  M Davos High</v>
      </c>
    </row>
    <row r="80" spans="1:19" x14ac:dyDescent="0.25">
      <c r="A80" s="80">
        <v>11</v>
      </c>
      <c r="B80" s="81" t="s">
        <v>215</v>
      </c>
      <c r="C80" s="95" t="s">
        <v>216</v>
      </c>
      <c r="D80" s="95" t="s">
        <v>113</v>
      </c>
      <c r="E80" s="95" t="s">
        <v>184</v>
      </c>
      <c r="F80" s="82" t="s">
        <v>217</v>
      </c>
      <c r="G80" s="83" t="s">
        <v>225</v>
      </c>
      <c r="H80" s="84" t="s">
        <v>117</v>
      </c>
      <c r="I80" s="82">
        <v>11</v>
      </c>
      <c r="J80" s="96"/>
      <c r="K80" s="86">
        <v>95</v>
      </c>
      <c r="L80" s="86">
        <v>190</v>
      </c>
      <c r="M80" s="86">
        <v>189.95</v>
      </c>
      <c r="N80" s="86">
        <f t="shared" si="1"/>
        <v>0</v>
      </c>
      <c r="O80" s="97" t="s">
        <v>219</v>
      </c>
      <c r="P80" s="98" t="s">
        <v>120</v>
      </c>
      <c r="Q80">
        <f>--ISNUMBER(IFERROR(SEARCH(Orders!$E18,O80,1),""))</f>
        <v>1</v>
      </c>
      <c r="R80">
        <f>IF(Q80=1,COUNTIF($Q$2:Q80,1),"")</f>
        <v>79</v>
      </c>
      <c r="S80" t="str">
        <f>IFERROR(INDEX($O2:$O986,MATCH(ROWS($Q$2:Q80),$R2:$R986,0)),"")</f>
        <v>Mfw20dh4-025-M  M Davos High</v>
      </c>
    </row>
    <row r="81" spans="1:19" x14ac:dyDescent="0.25">
      <c r="A81" s="80">
        <v>11</v>
      </c>
      <c r="B81" s="81" t="s">
        <v>215</v>
      </c>
      <c r="C81" s="95" t="s">
        <v>216</v>
      </c>
      <c r="D81" s="95" t="s">
        <v>113</v>
      </c>
      <c r="E81" s="95" t="s">
        <v>184</v>
      </c>
      <c r="F81" s="82" t="s">
        <v>217</v>
      </c>
      <c r="G81" s="83" t="s">
        <v>226</v>
      </c>
      <c r="H81" s="84" t="s">
        <v>117</v>
      </c>
      <c r="I81" s="82">
        <v>11.5</v>
      </c>
      <c r="J81" s="96"/>
      <c r="K81" s="86">
        <v>95</v>
      </c>
      <c r="L81" s="86">
        <v>190</v>
      </c>
      <c r="M81" s="86">
        <v>189.95</v>
      </c>
      <c r="N81" s="86">
        <f t="shared" si="1"/>
        <v>0</v>
      </c>
      <c r="O81" s="97" t="s">
        <v>219</v>
      </c>
      <c r="P81" s="98" t="s">
        <v>120</v>
      </c>
      <c r="Q81">
        <f>--ISNUMBER(IFERROR(SEARCH(Orders!$E18,O81,1),""))</f>
        <v>1</v>
      </c>
      <c r="R81">
        <f>IF(Q81=1,COUNTIF($Q$2:Q81,1),"")</f>
        <v>80</v>
      </c>
      <c r="S81" t="str">
        <f>IFERROR(INDEX($O2:$O986,MATCH(ROWS($Q$2:Q81),$R2:$R986,0)),"")</f>
        <v>Mfw20dh4-025-M  M Davos High</v>
      </c>
    </row>
    <row r="82" spans="1:19" x14ac:dyDescent="0.25">
      <c r="A82" s="80">
        <v>11</v>
      </c>
      <c r="B82" s="81" t="s">
        <v>215</v>
      </c>
      <c r="C82" s="95" t="s">
        <v>216</v>
      </c>
      <c r="D82" s="95" t="s">
        <v>113</v>
      </c>
      <c r="E82" s="95" t="s">
        <v>184</v>
      </c>
      <c r="F82" s="82" t="s">
        <v>217</v>
      </c>
      <c r="G82" s="83" t="s">
        <v>227</v>
      </c>
      <c r="H82" s="84" t="s">
        <v>117</v>
      </c>
      <c r="I82" s="82">
        <v>12</v>
      </c>
      <c r="J82" s="96"/>
      <c r="K82" s="86">
        <v>95</v>
      </c>
      <c r="L82" s="86">
        <v>190</v>
      </c>
      <c r="M82" s="86">
        <v>189.95</v>
      </c>
      <c r="N82" s="86">
        <f t="shared" si="1"/>
        <v>0</v>
      </c>
      <c r="O82" s="97" t="s">
        <v>219</v>
      </c>
      <c r="P82" s="98" t="s">
        <v>120</v>
      </c>
      <c r="Q82">
        <f>--ISNUMBER(IFERROR(SEARCH(Orders!$E18,O82,1),""))</f>
        <v>1</v>
      </c>
      <c r="R82">
        <f>IF(Q82=1,COUNTIF($Q$2:Q82,1),"")</f>
        <v>81</v>
      </c>
      <c r="S82" t="str">
        <f>IFERROR(INDEX($O2:$O986,MATCH(ROWS($Q$2:Q82),$R2:$R986,0)),"")</f>
        <v>Mfw20dh4-025-M  M Davos High</v>
      </c>
    </row>
    <row r="83" spans="1:19" x14ac:dyDescent="0.25">
      <c r="A83" s="80">
        <v>11</v>
      </c>
      <c r="B83" s="81" t="s">
        <v>215</v>
      </c>
      <c r="C83" s="95" t="s">
        <v>216</v>
      </c>
      <c r="D83" s="95" t="s">
        <v>113</v>
      </c>
      <c r="E83" s="95" t="s">
        <v>184</v>
      </c>
      <c r="F83" s="82" t="s">
        <v>217</v>
      </c>
      <c r="G83" s="83" t="s">
        <v>228</v>
      </c>
      <c r="H83" s="84" t="s">
        <v>117</v>
      </c>
      <c r="I83" s="82">
        <v>12.5</v>
      </c>
      <c r="J83" s="96"/>
      <c r="K83" s="86">
        <v>95</v>
      </c>
      <c r="L83" s="86">
        <v>190</v>
      </c>
      <c r="M83" s="86">
        <v>189.95</v>
      </c>
      <c r="N83" s="86">
        <f t="shared" si="1"/>
        <v>0</v>
      </c>
      <c r="O83" s="97" t="s">
        <v>219</v>
      </c>
      <c r="P83" s="98" t="s">
        <v>120</v>
      </c>
      <c r="Q83">
        <f>--ISNUMBER(IFERROR(SEARCH(Orders!$E18,O83,1),""))</f>
        <v>1</v>
      </c>
      <c r="R83">
        <f>IF(Q83=1,COUNTIF($Q$2:Q83,1),"")</f>
        <v>82</v>
      </c>
      <c r="S83" t="str">
        <f>IFERROR(INDEX($O2:$O986,MATCH(ROWS($Q$2:Q83),$R2:$R986,0)),"")</f>
        <v>Mfw20dh4-025-M  M Davos High</v>
      </c>
    </row>
    <row r="84" spans="1:19" x14ac:dyDescent="0.25">
      <c r="A84" s="80">
        <v>11</v>
      </c>
      <c r="B84" s="81" t="s">
        <v>215</v>
      </c>
      <c r="C84" s="95" t="s">
        <v>216</v>
      </c>
      <c r="D84" s="95" t="s">
        <v>113</v>
      </c>
      <c r="E84" s="95" t="s">
        <v>184</v>
      </c>
      <c r="F84" s="82" t="s">
        <v>217</v>
      </c>
      <c r="G84" s="83" t="s">
        <v>229</v>
      </c>
      <c r="H84" s="84" t="s">
        <v>117</v>
      </c>
      <c r="I84" s="82">
        <v>13</v>
      </c>
      <c r="J84" s="96"/>
      <c r="K84" s="86">
        <v>95</v>
      </c>
      <c r="L84" s="86">
        <v>190</v>
      </c>
      <c r="M84" s="86">
        <v>189.95</v>
      </c>
      <c r="N84" s="86">
        <f t="shared" si="1"/>
        <v>0</v>
      </c>
      <c r="O84" s="97" t="s">
        <v>219</v>
      </c>
      <c r="P84" s="98" t="s">
        <v>120</v>
      </c>
      <c r="Q84">
        <f>--ISNUMBER(IFERROR(SEARCH(Orders!$E18,O84,1),""))</f>
        <v>1</v>
      </c>
      <c r="R84">
        <f>IF(Q84=1,COUNTIF($Q$2:Q84,1),"")</f>
        <v>83</v>
      </c>
      <c r="S84" t="str">
        <f>IFERROR(INDEX($O2:$O986,MATCH(ROWS($Q$2:Q84),$R2:$R986,0)),"")</f>
        <v>Mfw20dh4-025-M  M Davos High</v>
      </c>
    </row>
    <row r="85" spans="1:19" x14ac:dyDescent="0.25">
      <c r="A85" s="80">
        <v>11</v>
      </c>
      <c r="B85" s="81" t="s">
        <v>215</v>
      </c>
      <c r="C85" s="95" t="s">
        <v>216</v>
      </c>
      <c r="D85" s="95" t="s">
        <v>113</v>
      </c>
      <c r="E85" s="95" t="s">
        <v>184</v>
      </c>
      <c r="F85" s="82" t="s">
        <v>217</v>
      </c>
      <c r="G85" s="83" t="s">
        <v>230</v>
      </c>
      <c r="H85" s="84" t="s">
        <v>117</v>
      </c>
      <c r="I85" s="82">
        <v>14</v>
      </c>
      <c r="J85" s="96"/>
      <c r="K85" s="86">
        <v>95</v>
      </c>
      <c r="L85" s="86">
        <v>190</v>
      </c>
      <c r="M85" s="86">
        <v>189.95</v>
      </c>
      <c r="N85" s="86">
        <f t="shared" si="1"/>
        <v>0</v>
      </c>
      <c r="O85" s="97" t="s">
        <v>219</v>
      </c>
      <c r="P85" s="98" t="s">
        <v>120</v>
      </c>
      <c r="Q85">
        <f>--ISNUMBER(IFERROR(SEARCH(Orders!$E18,O85,1),""))</f>
        <v>1</v>
      </c>
      <c r="R85">
        <f>IF(Q85=1,COUNTIF($Q$2:Q85,1),"")</f>
        <v>84</v>
      </c>
      <c r="S85" t="str">
        <f>IFERROR(INDEX($O2:$O986,MATCH(ROWS($Q$2:Q85),$R2:$R986,0)),"")</f>
        <v>Mfw20dh4-025-M  M Davos High</v>
      </c>
    </row>
    <row r="86" spans="1:19" x14ac:dyDescent="0.25">
      <c r="A86" s="80">
        <v>12</v>
      </c>
      <c r="B86" s="81" t="s">
        <v>231</v>
      </c>
      <c r="C86" s="95" t="s">
        <v>200</v>
      </c>
      <c r="D86" s="95" t="s">
        <v>113</v>
      </c>
      <c r="E86" s="95" t="s">
        <v>232</v>
      </c>
      <c r="F86" s="82" t="s">
        <v>201</v>
      </c>
      <c r="G86" s="83" t="s">
        <v>233</v>
      </c>
      <c r="H86" s="84" t="s">
        <v>117</v>
      </c>
      <c r="I86" s="82">
        <v>8</v>
      </c>
      <c r="J86" s="96"/>
      <c r="K86" s="86">
        <v>85</v>
      </c>
      <c r="L86" s="86">
        <v>170</v>
      </c>
      <c r="M86" s="86">
        <v>169.95</v>
      </c>
      <c r="N86" s="86">
        <f t="shared" si="1"/>
        <v>0</v>
      </c>
      <c r="O86" s="97" t="s">
        <v>234</v>
      </c>
      <c r="P86" s="98" t="s">
        <v>120</v>
      </c>
      <c r="Q86">
        <f>--ISNUMBER(IFERROR(SEARCH(Orders!$E18,O86,1),""))</f>
        <v>1</v>
      </c>
      <c r="R86">
        <f>IF(Q86=1,COUNTIF($Q$2:Q86,1),"")</f>
        <v>85</v>
      </c>
      <c r="S86" t="str">
        <f>IFERROR(INDEX($O2:$O986,MATCH(ROWS($Q$2:Q86),$R2:$R986,0)),"")</f>
        <v>Mfw21dm1-235-M  M Davos Mid Top</v>
      </c>
    </row>
    <row r="87" spans="1:19" x14ac:dyDescent="0.25">
      <c r="A87" s="80">
        <v>12</v>
      </c>
      <c r="B87" s="81" t="s">
        <v>231</v>
      </c>
      <c r="C87" s="95" t="s">
        <v>200</v>
      </c>
      <c r="D87" s="95" t="s">
        <v>113</v>
      </c>
      <c r="E87" s="95" t="s">
        <v>232</v>
      </c>
      <c r="F87" s="82" t="s">
        <v>201</v>
      </c>
      <c r="G87" s="83" t="s">
        <v>235</v>
      </c>
      <c r="H87" s="84" t="s">
        <v>117</v>
      </c>
      <c r="I87" s="82">
        <v>8.5</v>
      </c>
      <c r="J87" s="96"/>
      <c r="K87" s="86">
        <v>85</v>
      </c>
      <c r="L87" s="86">
        <v>170</v>
      </c>
      <c r="M87" s="86">
        <v>169.95</v>
      </c>
      <c r="N87" s="86">
        <f t="shared" si="1"/>
        <v>0</v>
      </c>
      <c r="O87" s="97" t="s">
        <v>234</v>
      </c>
      <c r="P87" s="98" t="s">
        <v>120</v>
      </c>
      <c r="Q87">
        <f>--ISNUMBER(IFERROR(SEARCH(Orders!$E18,O87,1),""))</f>
        <v>1</v>
      </c>
      <c r="R87">
        <f>IF(Q87=1,COUNTIF($Q$2:Q87,1),"")</f>
        <v>86</v>
      </c>
      <c r="S87" t="str">
        <f>IFERROR(INDEX($O2:$O986,MATCH(ROWS($Q$2:Q87),$R2:$R986,0)),"")</f>
        <v>Mfw21dm1-235-M  M Davos Mid Top</v>
      </c>
    </row>
    <row r="88" spans="1:19" x14ac:dyDescent="0.25">
      <c r="A88" s="80">
        <v>12</v>
      </c>
      <c r="B88" s="81" t="s">
        <v>231</v>
      </c>
      <c r="C88" s="95" t="s">
        <v>200</v>
      </c>
      <c r="D88" s="95" t="s">
        <v>113</v>
      </c>
      <c r="E88" s="95" t="s">
        <v>232</v>
      </c>
      <c r="F88" s="82" t="s">
        <v>201</v>
      </c>
      <c r="G88" s="83" t="s">
        <v>236</v>
      </c>
      <c r="H88" s="84" t="s">
        <v>117</v>
      </c>
      <c r="I88" s="82">
        <v>9</v>
      </c>
      <c r="J88" s="96"/>
      <c r="K88" s="86">
        <v>85</v>
      </c>
      <c r="L88" s="86">
        <v>170</v>
      </c>
      <c r="M88" s="86">
        <v>169.95</v>
      </c>
      <c r="N88" s="86">
        <f t="shared" si="1"/>
        <v>0</v>
      </c>
      <c r="O88" s="97" t="s">
        <v>234</v>
      </c>
      <c r="P88" s="98" t="s">
        <v>120</v>
      </c>
      <c r="Q88">
        <f>--ISNUMBER(IFERROR(SEARCH(Orders!$E18,O88,1),""))</f>
        <v>1</v>
      </c>
      <c r="R88">
        <f>IF(Q88=1,COUNTIF($Q$2:Q88,1),"")</f>
        <v>87</v>
      </c>
      <c r="S88" t="str">
        <f>IFERROR(INDEX($O2:$O986,MATCH(ROWS($Q$2:Q88),$R2:$R986,0)),"")</f>
        <v>Mfw21dm1-235-M  M Davos Mid Top</v>
      </c>
    </row>
    <row r="89" spans="1:19" x14ac:dyDescent="0.25">
      <c r="A89" s="80">
        <v>12</v>
      </c>
      <c r="B89" s="81" t="s">
        <v>231</v>
      </c>
      <c r="C89" s="95" t="s">
        <v>200</v>
      </c>
      <c r="D89" s="95" t="s">
        <v>113</v>
      </c>
      <c r="E89" s="95" t="s">
        <v>232</v>
      </c>
      <c r="F89" s="82" t="s">
        <v>201</v>
      </c>
      <c r="G89" s="83" t="s">
        <v>237</v>
      </c>
      <c r="H89" s="84" t="s">
        <v>117</v>
      </c>
      <c r="I89" s="82">
        <v>9.5</v>
      </c>
      <c r="J89" s="96"/>
      <c r="K89" s="86">
        <v>85</v>
      </c>
      <c r="L89" s="86">
        <v>170</v>
      </c>
      <c r="M89" s="86">
        <v>169.95</v>
      </c>
      <c r="N89" s="86">
        <f t="shared" si="1"/>
        <v>0</v>
      </c>
      <c r="O89" s="97" t="s">
        <v>234</v>
      </c>
      <c r="P89" s="98" t="s">
        <v>120</v>
      </c>
      <c r="Q89">
        <f>--ISNUMBER(IFERROR(SEARCH(Orders!$E18,O89,1),""))</f>
        <v>1</v>
      </c>
      <c r="R89">
        <f>IF(Q89=1,COUNTIF($Q$2:Q89,1),"")</f>
        <v>88</v>
      </c>
      <c r="S89" t="str">
        <f>IFERROR(INDEX($O2:$O986,MATCH(ROWS($Q$2:Q89),$R2:$R986,0)),"")</f>
        <v>Mfw21dm1-235-M  M Davos Mid Top</v>
      </c>
    </row>
    <row r="90" spans="1:19" x14ac:dyDescent="0.25">
      <c r="A90" s="80">
        <v>12</v>
      </c>
      <c r="B90" s="81" t="s">
        <v>231</v>
      </c>
      <c r="C90" s="95" t="s">
        <v>200</v>
      </c>
      <c r="D90" s="95" t="s">
        <v>113</v>
      </c>
      <c r="E90" s="95" t="s">
        <v>232</v>
      </c>
      <c r="F90" s="82" t="s">
        <v>201</v>
      </c>
      <c r="G90" s="83" t="s">
        <v>238</v>
      </c>
      <c r="H90" s="84" t="s">
        <v>117</v>
      </c>
      <c r="I90" s="82">
        <v>10</v>
      </c>
      <c r="J90" s="96"/>
      <c r="K90" s="86">
        <v>85</v>
      </c>
      <c r="L90" s="86">
        <v>170</v>
      </c>
      <c r="M90" s="86">
        <v>169.95</v>
      </c>
      <c r="N90" s="86">
        <f t="shared" si="1"/>
        <v>0</v>
      </c>
      <c r="O90" s="97" t="s">
        <v>234</v>
      </c>
      <c r="P90" s="98" t="s">
        <v>120</v>
      </c>
      <c r="Q90">
        <f>--ISNUMBER(IFERROR(SEARCH(Orders!$E18,O90,1),""))</f>
        <v>1</v>
      </c>
      <c r="R90">
        <f>IF(Q90=1,COUNTIF($Q$2:Q90,1),"")</f>
        <v>89</v>
      </c>
      <c r="S90" t="str">
        <f>IFERROR(INDEX($O2:$O986,MATCH(ROWS($Q$2:Q90),$R2:$R986,0)),"")</f>
        <v>Mfw21dm1-235-M  M Davos Mid Top</v>
      </c>
    </row>
    <row r="91" spans="1:19" x14ac:dyDescent="0.25">
      <c r="A91" s="80">
        <v>12</v>
      </c>
      <c r="B91" s="81" t="s">
        <v>231</v>
      </c>
      <c r="C91" s="95" t="s">
        <v>200</v>
      </c>
      <c r="D91" s="95" t="s">
        <v>113</v>
      </c>
      <c r="E91" s="95" t="s">
        <v>232</v>
      </c>
      <c r="F91" s="82" t="s">
        <v>201</v>
      </c>
      <c r="G91" s="83" t="s">
        <v>239</v>
      </c>
      <c r="H91" s="84" t="s">
        <v>117</v>
      </c>
      <c r="I91" s="82">
        <v>10.5</v>
      </c>
      <c r="J91" s="96"/>
      <c r="K91" s="86">
        <v>85</v>
      </c>
      <c r="L91" s="86">
        <v>170</v>
      </c>
      <c r="M91" s="86">
        <v>169.95</v>
      </c>
      <c r="N91" s="86">
        <f t="shared" si="1"/>
        <v>0</v>
      </c>
      <c r="O91" s="97" t="s">
        <v>234</v>
      </c>
      <c r="P91" s="98" t="s">
        <v>120</v>
      </c>
      <c r="Q91">
        <f>--ISNUMBER(IFERROR(SEARCH(Orders!$E18,O91,1),""))</f>
        <v>1</v>
      </c>
      <c r="R91">
        <f>IF(Q91=1,COUNTIF($Q$2:Q91,1),"")</f>
        <v>90</v>
      </c>
      <c r="S91" t="str">
        <f>IFERROR(INDEX($O2:$O986,MATCH(ROWS($Q$2:Q91),$R2:$R986,0)),"")</f>
        <v>Mfw21dm1-235-M  M Davos Mid Top</v>
      </c>
    </row>
    <row r="92" spans="1:19" x14ac:dyDescent="0.25">
      <c r="A92" s="80">
        <v>12</v>
      </c>
      <c r="B92" s="81" t="s">
        <v>231</v>
      </c>
      <c r="C92" s="95" t="s">
        <v>200</v>
      </c>
      <c r="D92" s="95" t="s">
        <v>113</v>
      </c>
      <c r="E92" s="95" t="s">
        <v>232</v>
      </c>
      <c r="F92" s="82" t="s">
        <v>201</v>
      </c>
      <c r="G92" s="83" t="s">
        <v>240</v>
      </c>
      <c r="H92" s="84" t="s">
        <v>117</v>
      </c>
      <c r="I92" s="82">
        <v>11</v>
      </c>
      <c r="J92" s="96"/>
      <c r="K92" s="86">
        <v>85</v>
      </c>
      <c r="L92" s="86">
        <v>170</v>
      </c>
      <c r="M92" s="86">
        <v>169.95</v>
      </c>
      <c r="N92" s="86">
        <f t="shared" si="1"/>
        <v>0</v>
      </c>
      <c r="O92" s="97" t="s">
        <v>234</v>
      </c>
      <c r="P92" s="98" t="s">
        <v>120</v>
      </c>
      <c r="Q92">
        <f>--ISNUMBER(IFERROR(SEARCH(Orders!$E18,O92,1),""))</f>
        <v>1</v>
      </c>
      <c r="R92">
        <f>IF(Q92=1,COUNTIF($Q$2:Q92,1),"")</f>
        <v>91</v>
      </c>
      <c r="S92" t="str">
        <f>IFERROR(INDEX($O2:$O986,MATCH(ROWS($Q$2:Q92),$R2:$R986,0)),"")</f>
        <v>Mfw21dm1-235-M  M Davos Mid Top</v>
      </c>
    </row>
    <row r="93" spans="1:19" x14ac:dyDescent="0.25">
      <c r="A93" s="80">
        <v>12</v>
      </c>
      <c r="B93" s="81" t="s">
        <v>231</v>
      </c>
      <c r="C93" s="95" t="s">
        <v>200</v>
      </c>
      <c r="D93" s="95" t="s">
        <v>113</v>
      </c>
      <c r="E93" s="95" t="s">
        <v>232</v>
      </c>
      <c r="F93" s="82" t="s">
        <v>201</v>
      </c>
      <c r="G93" s="83" t="s">
        <v>241</v>
      </c>
      <c r="H93" s="84" t="s">
        <v>117</v>
      </c>
      <c r="I93" s="82">
        <v>11.5</v>
      </c>
      <c r="J93" s="96"/>
      <c r="K93" s="86">
        <v>85</v>
      </c>
      <c r="L93" s="86">
        <v>170</v>
      </c>
      <c r="M93" s="86">
        <v>169.95</v>
      </c>
      <c r="N93" s="86">
        <f t="shared" si="1"/>
        <v>0</v>
      </c>
      <c r="O93" s="97" t="s">
        <v>234</v>
      </c>
      <c r="P93" s="98" t="s">
        <v>120</v>
      </c>
      <c r="Q93">
        <f>--ISNUMBER(IFERROR(SEARCH(Orders!$E18,O93,1),""))</f>
        <v>1</v>
      </c>
      <c r="R93">
        <f>IF(Q93=1,COUNTIF($Q$2:Q93,1),"")</f>
        <v>92</v>
      </c>
      <c r="S93" t="str">
        <f>IFERROR(INDEX($O2:$O986,MATCH(ROWS($Q$2:Q93),$R2:$R986,0)),"")</f>
        <v>Mfw21dm1-235-M  M Davos Mid Top</v>
      </c>
    </row>
    <row r="94" spans="1:19" x14ac:dyDescent="0.25">
      <c r="A94" s="80">
        <v>12</v>
      </c>
      <c r="B94" s="81" t="s">
        <v>231</v>
      </c>
      <c r="C94" s="95" t="s">
        <v>200</v>
      </c>
      <c r="D94" s="95" t="s">
        <v>113</v>
      </c>
      <c r="E94" s="95" t="s">
        <v>232</v>
      </c>
      <c r="F94" s="82" t="s">
        <v>201</v>
      </c>
      <c r="G94" s="83" t="s">
        <v>242</v>
      </c>
      <c r="H94" s="84" t="s">
        <v>117</v>
      </c>
      <c r="I94" s="82">
        <v>12</v>
      </c>
      <c r="J94" s="96"/>
      <c r="K94" s="86">
        <v>85</v>
      </c>
      <c r="L94" s="86">
        <v>170</v>
      </c>
      <c r="M94" s="86">
        <v>169.95</v>
      </c>
      <c r="N94" s="86">
        <f t="shared" si="1"/>
        <v>0</v>
      </c>
      <c r="O94" s="97" t="s">
        <v>234</v>
      </c>
      <c r="P94" s="98" t="s">
        <v>120</v>
      </c>
      <c r="Q94">
        <f>--ISNUMBER(IFERROR(SEARCH(Orders!$E18,O94,1),""))</f>
        <v>1</v>
      </c>
      <c r="R94">
        <f>IF(Q94=1,COUNTIF($Q$2:Q94,1),"")</f>
        <v>93</v>
      </c>
      <c r="S94" t="str">
        <f>IFERROR(INDEX($O2:$O986,MATCH(ROWS($Q$2:Q94),$R2:$R986,0)),"")</f>
        <v>Mfw21dm1-235-M  M Davos Mid Top</v>
      </c>
    </row>
    <row r="95" spans="1:19" x14ac:dyDescent="0.25">
      <c r="A95" s="80">
        <v>12</v>
      </c>
      <c r="B95" s="81" t="s">
        <v>231</v>
      </c>
      <c r="C95" s="95" t="s">
        <v>200</v>
      </c>
      <c r="D95" s="95" t="s">
        <v>113</v>
      </c>
      <c r="E95" s="95" t="s">
        <v>232</v>
      </c>
      <c r="F95" s="82" t="s">
        <v>201</v>
      </c>
      <c r="G95" s="83" t="s">
        <v>243</v>
      </c>
      <c r="H95" s="84" t="s">
        <v>117</v>
      </c>
      <c r="I95" s="82">
        <v>12.5</v>
      </c>
      <c r="J95" s="96"/>
      <c r="K95" s="86">
        <v>85</v>
      </c>
      <c r="L95" s="86">
        <v>170</v>
      </c>
      <c r="M95" s="86">
        <v>169.95</v>
      </c>
      <c r="N95" s="86">
        <f t="shared" si="1"/>
        <v>0</v>
      </c>
      <c r="O95" s="97" t="s">
        <v>234</v>
      </c>
      <c r="P95" s="98" t="s">
        <v>120</v>
      </c>
      <c r="Q95">
        <f>--ISNUMBER(IFERROR(SEARCH(Orders!$E18,O95,1),""))</f>
        <v>1</v>
      </c>
      <c r="R95">
        <f>IF(Q95=1,COUNTIF($Q$2:Q95,1),"")</f>
        <v>94</v>
      </c>
      <c r="S95" t="str">
        <f>IFERROR(INDEX($O2:$O986,MATCH(ROWS($Q$2:Q95),$R2:$R986,0)),"")</f>
        <v>Mfw21dm1-235-M  M Davos Mid Top</v>
      </c>
    </row>
    <row r="96" spans="1:19" x14ac:dyDescent="0.25">
      <c r="A96" s="80">
        <v>12</v>
      </c>
      <c r="B96" s="81" t="s">
        <v>231</v>
      </c>
      <c r="C96" s="95" t="s">
        <v>200</v>
      </c>
      <c r="D96" s="95" t="s">
        <v>113</v>
      </c>
      <c r="E96" s="95" t="s">
        <v>232</v>
      </c>
      <c r="F96" s="82" t="s">
        <v>201</v>
      </c>
      <c r="G96" s="83" t="s">
        <v>244</v>
      </c>
      <c r="H96" s="84" t="s">
        <v>117</v>
      </c>
      <c r="I96" s="82">
        <v>13</v>
      </c>
      <c r="J96" s="96"/>
      <c r="K96" s="86">
        <v>85</v>
      </c>
      <c r="L96" s="86">
        <v>170</v>
      </c>
      <c r="M96" s="86">
        <v>169.95</v>
      </c>
      <c r="N96" s="86">
        <f t="shared" si="1"/>
        <v>0</v>
      </c>
      <c r="O96" s="97" t="s">
        <v>234</v>
      </c>
      <c r="P96" s="98" t="s">
        <v>120</v>
      </c>
      <c r="Q96">
        <f>--ISNUMBER(IFERROR(SEARCH(Orders!$E18,O96,1),""))</f>
        <v>1</v>
      </c>
      <c r="R96">
        <f>IF(Q96=1,COUNTIF($Q$2:Q96,1),"")</f>
        <v>95</v>
      </c>
      <c r="S96" t="str">
        <f>IFERROR(INDEX($O2:$O986,MATCH(ROWS($Q$2:Q96),$R2:$R986,0)),"")</f>
        <v>Mfw21dm1-235-M  M Davos Mid Top</v>
      </c>
    </row>
    <row r="97" spans="1:19" x14ac:dyDescent="0.25">
      <c r="A97" s="80">
        <v>12</v>
      </c>
      <c r="B97" s="81" t="s">
        <v>231</v>
      </c>
      <c r="C97" s="95" t="s">
        <v>200</v>
      </c>
      <c r="D97" s="95" t="s">
        <v>113</v>
      </c>
      <c r="E97" s="95" t="s">
        <v>232</v>
      </c>
      <c r="F97" s="82" t="s">
        <v>201</v>
      </c>
      <c r="G97" s="83" t="s">
        <v>245</v>
      </c>
      <c r="H97" s="84" t="s">
        <v>117</v>
      </c>
      <c r="I97" s="82">
        <v>14</v>
      </c>
      <c r="J97" s="96"/>
      <c r="K97" s="86">
        <v>85</v>
      </c>
      <c r="L97" s="86">
        <v>170</v>
      </c>
      <c r="M97" s="86">
        <v>169.95</v>
      </c>
      <c r="N97" s="86">
        <f t="shared" si="1"/>
        <v>0</v>
      </c>
      <c r="O97" s="97" t="s">
        <v>234</v>
      </c>
      <c r="P97" s="98" t="s">
        <v>120</v>
      </c>
      <c r="Q97">
        <f>--ISNUMBER(IFERROR(SEARCH(Orders!$E18,O97,1),""))</f>
        <v>1</v>
      </c>
      <c r="R97">
        <f>IF(Q97=1,COUNTIF($Q$2:Q97,1),"")</f>
        <v>96</v>
      </c>
      <c r="S97" t="str">
        <f>IFERROR(INDEX($O2:$O986,MATCH(ROWS($Q$2:Q97),$R2:$R986,0)),"")</f>
        <v>Mfw21dm1-235-M  M Davos Mid Top</v>
      </c>
    </row>
    <row r="98" spans="1:19" x14ac:dyDescent="0.25">
      <c r="A98" s="80">
        <v>2</v>
      </c>
      <c r="B98" s="81" t="s">
        <v>246</v>
      </c>
      <c r="C98" s="95" t="s">
        <v>200</v>
      </c>
      <c r="D98" s="95" t="s">
        <v>113</v>
      </c>
      <c r="E98" s="95" t="s">
        <v>247</v>
      </c>
      <c r="F98" s="82" t="s">
        <v>201</v>
      </c>
      <c r="G98" s="83" t="s">
        <v>248</v>
      </c>
      <c r="H98" s="84" t="s">
        <v>117</v>
      </c>
      <c r="I98" s="82">
        <v>8</v>
      </c>
      <c r="J98" s="96"/>
      <c r="K98" s="86">
        <v>85</v>
      </c>
      <c r="L98" s="86">
        <v>170</v>
      </c>
      <c r="M98" s="86">
        <v>169.95</v>
      </c>
      <c r="N98" s="86">
        <f t="shared" si="1"/>
        <v>0</v>
      </c>
      <c r="O98" s="97" t="s">
        <v>249</v>
      </c>
      <c r="P98" s="98" t="s">
        <v>120</v>
      </c>
      <c r="Q98">
        <f>--ISNUMBER(IFERROR(SEARCH(Orders!$E18,O98,1),""))</f>
        <v>1</v>
      </c>
      <c r="R98">
        <f>IF(Q98=1,COUNTIF($Q$2:Q98,1),"")</f>
        <v>97</v>
      </c>
      <c r="S98" t="str">
        <f>IFERROR(INDEX($O2:$O986,MATCH(ROWS($Q$2:Q98),$R2:$R986,0)),"")</f>
        <v>Mfw21d1-235-M  M Dispatch</v>
      </c>
    </row>
    <row r="99" spans="1:19" x14ac:dyDescent="0.25">
      <c r="A99" s="80">
        <v>2</v>
      </c>
      <c r="B99" s="81" t="s">
        <v>246</v>
      </c>
      <c r="C99" s="95" t="s">
        <v>200</v>
      </c>
      <c r="D99" s="95" t="s">
        <v>113</v>
      </c>
      <c r="E99" s="95" t="s">
        <v>247</v>
      </c>
      <c r="F99" s="82" t="s">
        <v>201</v>
      </c>
      <c r="G99" s="83" t="s">
        <v>250</v>
      </c>
      <c r="H99" s="84" t="s">
        <v>117</v>
      </c>
      <c r="I99" s="82">
        <v>8.5</v>
      </c>
      <c r="J99" s="96"/>
      <c r="K99" s="86">
        <v>85</v>
      </c>
      <c r="L99" s="86">
        <v>170</v>
      </c>
      <c r="M99" s="86">
        <v>169.95</v>
      </c>
      <c r="N99" s="86">
        <f t="shared" si="1"/>
        <v>0</v>
      </c>
      <c r="O99" s="97" t="s">
        <v>249</v>
      </c>
      <c r="P99" s="98" t="s">
        <v>120</v>
      </c>
      <c r="Q99">
        <f>--ISNUMBER(IFERROR(SEARCH(Orders!$E18,O99,1),""))</f>
        <v>1</v>
      </c>
      <c r="R99">
        <f>IF(Q99=1,COUNTIF($Q$2:Q99,1),"")</f>
        <v>98</v>
      </c>
      <c r="S99" t="str">
        <f>IFERROR(INDEX($O2:$O986,MATCH(ROWS($Q$2:Q99),$R2:$R986,0)),"")</f>
        <v>Mfw21d1-235-M  M Dispatch</v>
      </c>
    </row>
    <row r="100" spans="1:19" x14ac:dyDescent="0.25">
      <c r="A100" s="80">
        <v>2</v>
      </c>
      <c r="B100" s="81" t="s">
        <v>246</v>
      </c>
      <c r="C100" s="95" t="s">
        <v>200</v>
      </c>
      <c r="D100" s="95" t="s">
        <v>113</v>
      </c>
      <c r="E100" s="95" t="s">
        <v>247</v>
      </c>
      <c r="F100" s="82" t="s">
        <v>201</v>
      </c>
      <c r="G100" s="83" t="s">
        <v>251</v>
      </c>
      <c r="H100" s="84" t="s">
        <v>117</v>
      </c>
      <c r="I100" s="82">
        <v>9</v>
      </c>
      <c r="J100" s="96"/>
      <c r="K100" s="86">
        <v>85</v>
      </c>
      <c r="L100" s="86">
        <v>170</v>
      </c>
      <c r="M100" s="86">
        <v>169.95</v>
      </c>
      <c r="N100" s="86">
        <f t="shared" si="1"/>
        <v>0</v>
      </c>
      <c r="O100" s="97" t="s">
        <v>249</v>
      </c>
      <c r="P100" s="98" t="s">
        <v>120</v>
      </c>
      <c r="Q100">
        <f>--ISNUMBER(IFERROR(SEARCH(Orders!$E18,O100,1),""))</f>
        <v>1</v>
      </c>
      <c r="R100">
        <f>IF(Q100=1,COUNTIF($Q$2:Q100,1),"")</f>
        <v>99</v>
      </c>
      <c r="S100" t="str">
        <f>IFERROR(INDEX($O2:$O986,MATCH(ROWS($Q$2:Q100),$R2:$R986,0)),"")</f>
        <v>Mfw21d1-235-M  M Dispatch</v>
      </c>
    </row>
    <row r="101" spans="1:19" x14ac:dyDescent="0.25">
      <c r="A101" s="80">
        <v>2</v>
      </c>
      <c r="B101" s="81" t="s">
        <v>246</v>
      </c>
      <c r="C101" s="95" t="s">
        <v>200</v>
      </c>
      <c r="D101" s="95" t="s">
        <v>113</v>
      </c>
      <c r="E101" s="95" t="s">
        <v>247</v>
      </c>
      <c r="F101" s="82" t="s">
        <v>201</v>
      </c>
      <c r="G101" s="83" t="s">
        <v>252</v>
      </c>
      <c r="H101" s="84" t="s">
        <v>117</v>
      </c>
      <c r="I101" s="82">
        <v>9.5</v>
      </c>
      <c r="J101" s="96"/>
      <c r="K101" s="86">
        <v>85</v>
      </c>
      <c r="L101" s="86">
        <v>170</v>
      </c>
      <c r="M101" s="86">
        <v>169.95</v>
      </c>
      <c r="N101" s="86">
        <f t="shared" si="1"/>
        <v>0</v>
      </c>
      <c r="O101" s="97" t="s">
        <v>249</v>
      </c>
      <c r="P101" s="98" t="s">
        <v>120</v>
      </c>
      <c r="Q101">
        <f>--ISNUMBER(IFERROR(SEARCH(Orders!$E18,O101,1),""))</f>
        <v>1</v>
      </c>
      <c r="R101">
        <f>IF(Q101=1,COUNTIF($Q$2:Q101,1),"")</f>
        <v>100</v>
      </c>
      <c r="S101" t="str">
        <f>IFERROR(INDEX($O2:$O986,MATCH(ROWS($Q$2:Q101),$R2:$R986,0)),"")</f>
        <v>Mfw21d1-235-M  M Dispatch</v>
      </c>
    </row>
    <row r="102" spans="1:19" x14ac:dyDescent="0.25">
      <c r="A102" s="80">
        <v>2</v>
      </c>
      <c r="B102" s="81" t="s">
        <v>246</v>
      </c>
      <c r="C102" s="95" t="s">
        <v>200</v>
      </c>
      <c r="D102" s="95" t="s">
        <v>113</v>
      </c>
      <c r="E102" s="95" t="s">
        <v>247</v>
      </c>
      <c r="F102" s="82" t="s">
        <v>201</v>
      </c>
      <c r="G102" s="83" t="s">
        <v>253</v>
      </c>
      <c r="H102" s="84" t="s">
        <v>117</v>
      </c>
      <c r="I102" s="82">
        <v>10</v>
      </c>
      <c r="J102" s="96"/>
      <c r="K102" s="86">
        <v>85</v>
      </c>
      <c r="L102" s="86">
        <v>170</v>
      </c>
      <c r="M102" s="86">
        <v>169.95</v>
      </c>
      <c r="N102" s="86">
        <f t="shared" si="1"/>
        <v>0</v>
      </c>
      <c r="O102" s="97" t="s">
        <v>249</v>
      </c>
      <c r="P102" s="98" t="s">
        <v>120</v>
      </c>
      <c r="Q102">
        <f>--ISNUMBER(IFERROR(SEARCH(Orders!$E18,O102,1),""))</f>
        <v>1</v>
      </c>
      <c r="R102">
        <f>IF(Q102=1,COUNTIF($Q$2:Q102,1),"")</f>
        <v>101</v>
      </c>
      <c r="S102" t="str">
        <f>IFERROR(INDEX($O2:$O986,MATCH(ROWS($Q$2:Q102),$R2:$R986,0)),"")</f>
        <v>Mfw21d1-235-M  M Dispatch</v>
      </c>
    </row>
    <row r="103" spans="1:19" x14ac:dyDescent="0.25">
      <c r="A103" s="80">
        <v>2</v>
      </c>
      <c r="B103" s="81" t="s">
        <v>246</v>
      </c>
      <c r="C103" s="95" t="s">
        <v>200</v>
      </c>
      <c r="D103" s="95" t="s">
        <v>113</v>
      </c>
      <c r="E103" s="95" t="s">
        <v>247</v>
      </c>
      <c r="F103" s="82" t="s">
        <v>201</v>
      </c>
      <c r="G103" s="83" t="s">
        <v>254</v>
      </c>
      <c r="H103" s="84" t="s">
        <v>117</v>
      </c>
      <c r="I103" s="82">
        <v>10.5</v>
      </c>
      <c r="J103" s="96"/>
      <c r="K103" s="86">
        <v>85</v>
      </c>
      <c r="L103" s="86">
        <v>170</v>
      </c>
      <c r="M103" s="86">
        <v>169.95</v>
      </c>
      <c r="N103" s="86">
        <f t="shared" si="1"/>
        <v>0</v>
      </c>
      <c r="O103" s="97" t="s">
        <v>249</v>
      </c>
      <c r="P103" s="98" t="s">
        <v>120</v>
      </c>
      <c r="Q103">
        <f>--ISNUMBER(IFERROR(SEARCH(Orders!$E18,O103,1),""))</f>
        <v>1</v>
      </c>
      <c r="R103">
        <f>IF(Q103=1,COUNTIF($Q$2:Q103,1),"")</f>
        <v>102</v>
      </c>
      <c r="S103" t="str">
        <f>IFERROR(INDEX($O2:$O986,MATCH(ROWS($Q$2:Q103),$R2:$R986,0)),"")</f>
        <v>Mfw21d1-235-M  M Dispatch</v>
      </c>
    </row>
    <row r="104" spans="1:19" x14ac:dyDescent="0.25">
      <c r="A104" s="80">
        <v>2</v>
      </c>
      <c r="B104" s="81" t="s">
        <v>246</v>
      </c>
      <c r="C104" s="95" t="s">
        <v>200</v>
      </c>
      <c r="D104" s="95" t="s">
        <v>113</v>
      </c>
      <c r="E104" s="95" t="s">
        <v>247</v>
      </c>
      <c r="F104" s="82" t="s">
        <v>201</v>
      </c>
      <c r="G104" s="83" t="s">
        <v>255</v>
      </c>
      <c r="H104" s="84" t="s">
        <v>117</v>
      </c>
      <c r="I104" s="82">
        <v>11</v>
      </c>
      <c r="J104" s="96"/>
      <c r="K104" s="86">
        <v>85</v>
      </c>
      <c r="L104" s="86">
        <v>170</v>
      </c>
      <c r="M104" s="86">
        <v>169.95</v>
      </c>
      <c r="N104" s="86">
        <f t="shared" si="1"/>
        <v>0</v>
      </c>
      <c r="O104" s="97" t="s">
        <v>249</v>
      </c>
      <c r="P104" s="98" t="s">
        <v>120</v>
      </c>
      <c r="Q104">
        <f>--ISNUMBER(IFERROR(SEARCH(Orders!$E18,O104,1),""))</f>
        <v>1</v>
      </c>
      <c r="R104">
        <f>IF(Q104=1,COUNTIF($Q$2:Q104,1),"")</f>
        <v>103</v>
      </c>
      <c r="S104" t="str">
        <f>IFERROR(INDEX($O2:$O986,MATCH(ROWS($Q$2:Q104),$R2:$R986,0)),"")</f>
        <v>Mfw21d1-235-M  M Dispatch</v>
      </c>
    </row>
    <row r="105" spans="1:19" x14ac:dyDescent="0.25">
      <c r="A105" s="80">
        <v>2</v>
      </c>
      <c r="B105" s="81" t="s">
        <v>246</v>
      </c>
      <c r="C105" s="95" t="s">
        <v>200</v>
      </c>
      <c r="D105" s="95" t="s">
        <v>113</v>
      </c>
      <c r="E105" s="95" t="s">
        <v>247</v>
      </c>
      <c r="F105" s="82" t="s">
        <v>201</v>
      </c>
      <c r="G105" s="83" t="s">
        <v>256</v>
      </c>
      <c r="H105" s="84" t="s">
        <v>117</v>
      </c>
      <c r="I105" s="82">
        <v>11.5</v>
      </c>
      <c r="J105" s="96"/>
      <c r="K105" s="86">
        <v>85</v>
      </c>
      <c r="L105" s="86">
        <v>170</v>
      </c>
      <c r="M105" s="86">
        <v>169.95</v>
      </c>
      <c r="N105" s="86">
        <f t="shared" si="1"/>
        <v>0</v>
      </c>
      <c r="O105" s="97" t="s">
        <v>249</v>
      </c>
      <c r="P105" s="98" t="s">
        <v>120</v>
      </c>
      <c r="Q105">
        <f>--ISNUMBER(IFERROR(SEARCH(Orders!$E18,O105,1),""))</f>
        <v>1</v>
      </c>
      <c r="R105">
        <f>IF(Q105=1,COUNTIF($Q$2:Q105,1),"")</f>
        <v>104</v>
      </c>
      <c r="S105" t="str">
        <f>IFERROR(INDEX($O2:$O986,MATCH(ROWS($Q$2:Q105),$R2:$R986,0)),"")</f>
        <v>Mfw21d1-235-M  M Dispatch</v>
      </c>
    </row>
    <row r="106" spans="1:19" x14ac:dyDescent="0.25">
      <c r="A106" s="80">
        <v>2</v>
      </c>
      <c r="B106" s="81" t="s">
        <v>246</v>
      </c>
      <c r="C106" s="95" t="s">
        <v>200</v>
      </c>
      <c r="D106" s="95" t="s">
        <v>113</v>
      </c>
      <c r="E106" s="95" t="s">
        <v>247</v>
      </c>
      <c r="F106" s="82" t="s">
        <v>201</v>
      </c>
      <c r="G106" s="83" t="s">
        <v>257</v>
      </c>
      <c r="H106" s="84" t="s">
        <v>117</v>
      </c>
      <c r="I106" s="82">
        <v>12</v>
      </c>
      <c r="J106" s="96"/>
      <c r="K106" s="86">
        <v>85</v>
      </c>
      <c r="L106" s="86">
        <v>170</v>
      </c>
      <c r="M106" s="86">
        <v>169.95</v>
      </c>
      <c r="N106" s="86">
        <f t="shared" si="1"/>
        <v>0</v>
      </c>
      <c r="O106" s="97" t="s">
        <v>249</v>
      </c>
      <c r="P106" s="98" t="s">
        <v>120</v>
      </c>
      <c r="Q106">
        <f>--ISNUMBER(IFERROR(SEARCH(Orders!$E18,O106,1),""))</f>
        <v>1</v>
      </c>
      <c r="R106">
        <f>IF(Q106=1,COUNTIF($Q$2:Q106,1),"")</f>
        <v>105</v>
      </c>
      <c r="S106" t="str">
        <f>IFERROR(INDEX($O2:$O986,MATCH(ROWS($Q$2:Q106),$R2:$R986,0)),"")</f>
        <v>Mfw21d1-235-M  M Dispatch</v>
      </c>
    </row>
    <row r="107" spans="1:19" x14ac:dyDescent="0.25">
      <c r="A107" s="80">
        <v>2</v>
      </c>
      <c r="B107" s="81" t="s">
        <v>246</v>
      </c>
      <c r="C107" s="95" t="s">
        <v>200</v>
      </c>
      <c r="D107" s="95" t="s">
        <v>113</v>
      </c>
      <c r="E107" s="95" t="s">
        <v>247</v>
      </c>
      <c r="F107" s="82" t="s">
        <v>201</v>
      </c>
      <c r="G107" s="83" t="s">
        <v>258</v>
      </c>
      <c r="H107" s="84" t="s">
        <v>117</v>
      </c>
      <c r="I107" s="82">
        <v>12.5</v>
      </c>
      <c r="J107" s="96"/>
      <c r="K107" s="86">
        <v>85</v>
      </c>
      <c r="L107" s="86">
        <v>170</v>
      </c>
      <c r="M107" s="86">
        <v>169.95</v>
      </c>
      <c r="N107" s="86">
        <f t="shared" si="1"/>
        <v>0</v>
      </c>
      <c r="O107" s="97" t="s">
        <v>249</v>
      </c>
      <c r="P107" s="98" t="s">
        <v>120</v>
      </c>
      <c r="Q107">
        <f>--ISNUMBER(IFERROR(SEARCH(Orders!$E18,O107,1),""))</f>
        <v>1</v>
      </c>
      <c r="R107">
        <f>IF(Q107=1,COUNTIF($Q$2:Q107,1),"")</f>
        <v>106</v>
      </c>
      <c r="S107" t="str">
        <f>IFERROR(INDEX($O2:$O986,MATCH(ROWS($Q$2:Q107),$R2:$R986,0)),"")</f>
        <v>Mfw21d1-235-M  M Dispatch</v>
      </c>
    </row>
    <row r="108" spans="1:19" x14ac:dyDescent="0.25">
      <c r="A108" s="80">
        <v>2</v>
      </c>
      <c r="B108" s="81" t="s">
        <v>246</v>
      </c>
      <c r="C108" s="95" t="s">
        <v>200</v>
      </c>
      <c r="D108" s="95" t="s">
        <v>113</v>
      </c>
      <c r="E108" s="95" t="s">
        <v>247</v>
      </c>
      <c r="F108" s="82" t="s">
        <v>201</v>
      </c>
      <c r="G108" s="83" t="s">
        <v>259</v>
      </c>
      <c r="H108" s="84" t="s">
        <v>117</v>
      </c>
      <c r="I108" s="82">
        <v>13</v>
      </c>
      <c r="J108" s="96"/>
      <c r="K108" s="86">
        <v>85</v>
      </c>
      <c r="L108" s="86">
        <v>170</v>
      </c>
      <c r="M108" s="86">
        <v>169.95</v>
      </c>
      <c r="N108" s="86">
        <f t="shared" si="1"/>
        <v>0</v>
      </c>
      <c r="O108" s="97" t="s">
        <v>249</v>
      </c>
      <c r="P108" s="98" t="s">
        <v>120</v>
      </c>
      <c r="Q108">
        <f>--ISNUMBER(IFERROR(SEARCH(Orders!$E18,O108,1),""))</f>
        <v>1</v>
      </c>
      <c r="R108">
        <f>IF(Q108=1,COUNTIF($Q$2:Q108,1),"")</f>
        <v>107</v>
      </c>
      <c r="S108" t="str">
        <f>IFERROR(INDEX($O2:$O986,MATCH(ROWS($Q$2:Q108),$R2:$R986,0)),"")</f>
        <v>Mfw21d1-235-M  M Dispatch</v>
      </c>
    </row>
    <row r="109" spans="1:19" x14ac:dyDescent="0.25">
      <c r="A109" s="80">
        <v>2</v>
      </c>
      <c r="B109" s="81" t="s">
        <v>246</v>
      </c>
      <c r="C109" s="95" t="s">
        <v>200</v>
      </c>
      <c r="D109" s="95" t="s">
        <v>113</v>
      </c>
      <c r="E109" s="95" t="s">
        <v>247</v>
      </c>
      <c r="F109" s="82" t="s">
        <v>201</v>
      </c>
      <c r="G109" s="83" t="s">
        <v>260</v>
      </c>
      <c r="H109" s="84" t="s">
        <v>117</v>
      </c>
      <c r="I109" s="82">
        <v>14</v>
      </c>
      <c r="J109" s="96"/>
      <c r="K109" s="86">
        <v>85</v>
      </c>
      <c r="L109" s="86">
        <v>170</v>
      </c>
      <c r="M109" s="86">
        <v>169.95</v>
      </c>
      <c r="N109" s="86">
        <f t="shared" si="1"/>
        <v>0</v>
      </c>
      <c r="O109" s="97" t="s">
        <v>249</v>
      </c>
      <c r="P109" s="98" t="s">
        <v>120</v>
      </c>
      <c r="Q109">
        <f>--ISNUMBER(IFERROR(SEARCH(Orders!$E18,O109,1),""))</f>
        <v>1</v>
      </c>
      <c r="R109">
        <f>IF(Q109=1,COUNTIF($Q$2:Q109,1),"")</f>
        <v>108</v>
      </c>
      <c r="S109" t="str">
        <f>IFERROR(INDEX($O2:$O986,MATCH(ROWS($Q$2:Q109),$R2:$R986,0)),"")</f>
        <v>Mfw21d1-235-M  M Dispatch</v>
      </c>
    </row>
    <row r="110" spans="1:19" x14ac:dyDescent="0.25">
      <c r="A110" s="80">
        <v>2</v>
      </c>
      <c r="B110" s="81" t="s">
        <v>261</v>
      </c>
      <c r="C110" s="95" t="s">
        <v>262</v>
      </c>
      <c r="D110" s="95" t="s">
        <v>113</v>
      </c>
      <c r="E110" s="95" t="s">
        <v>247</v>
      </c>
      <c r="F110" s="82" t="s">
        <v>263</v>
      </c>
      <c r="G110" s="83" t="s">
        <v>264</v>
      </c>
      <c r="H110" s="84" t="s">
        <v>117</v>
      </c>
      <c r="I110" s="82">
        <v>8</v>
      </c>
      <c r="J110" s="96"/>
      <c r="K110" s="86">
        <v>85</v>
      </c>
      <c r="L110" s="86">
        <v>170</v>
      </c>
      <c r="M110" s="86">
        <v>169.95</v>
      </c>
      <c r="N110" s="86">
        <f t="shared" si="1"/>
        <v>0</v>
      </c>
      <c r="O110" s="97" t="s">
        <v>265</v>
      </c>
      <c r="P110" s="98" t="s">
        <v>120</v>
      </c>
      <c r="Q110">
        <f>--ISNUMBER(IFERROR(SEARCH(Orders!$E18,O110,1),""))</f>
        <v>1</v>
      </c>
      <c r="R110">
        <f>IF(Q110=1,COUNTIF($Q$2:Q110,1),"")</f>
        <v>109</v>
      </c>
      <c r="S110" t="str">
        <f>IFERROR(INDEX($O2:$O986,MATCH(ROWS($Q$2:Q110),$R2:$R986,0)),"")</f>
        <v>Mfw21d3-410-M  M Dispatch</v>
      </c>
    </row>
    <row r="111" spans="1:19" x14ac:dyDescent="0.25">
      <c r="A111" s="80">
        <v>2</v>
      </c>
      <c r="B111" s="81" t="s">
        <v>261</v>
      </c>
      <c r="C111" s="95" t="s">
        <v>262</v>
      </c>
      <c r="D111" s="95" t="s">
        <v>113</v>
      </c>
      <c r="E111" s="95" t="s">
        <v>247</v>
      </c>
      <c r="F111" s="82" t="s">
        <v>263</v>
      </c>
      <c r="G111" s="83" t="s">
        <v>266</v>
      </c>
      <c r="H111" s="84" t="s">
        <v>117</v>
      </c>
      <c r="I111" s="82">
        <v>8.5</v>
      </c>
      <c r="J111" s="96"/>
      <c r="K111" s="86">
        <v>85</v>
      </c>
      <c r="L111" s="86">
        <v>170</v>
      </c>
      <c r="M111" s="86">
        <v>169.95</v>
      </c>
      <c r="N111" s="86">
        <f t="shared" si="1"/>
        <v>0</v>
      </c>
      <c r="O111" s="97" t="s">
        <v>265</v>
      </c>
      <c r="P111" s="98" t="s">
        <v>120</v>
      </c>
      <c r="Q111">
        <f>--ISNUMBER(IFERROR(SEARCH(Orders!$E18,O111,1),""))</f>
        <v>1</v>
      </c>
      <c r="R111">
        <f>IF(Q111=1,COUNTIF($Q$2:Q111,1),"")</f>
        <v>110</v>
      </c>
      <c r="S111" t="str">
        <f>IFERROR(INDEX($O2:$O986,MATCH(ROWS($Q$2:Q111),$R2:$R986,0)),"")</f>
        <v>Mfw21d3-410-M  M Dispatch</v>
      </c>
    </row>
    <row r="112" spans="1:19" x14ac:dyDescent="0.25">
      <c r="A112" s="80">
        <v>2</v>
      </c>
      <c r="B112" s="81" t="s">
        <v>261</v>
      </c>
      <c r="C112" s="95" t="s">
        <v>262</v>
      </c>
      <c r="D112" s="95" t="s">
        <v>113</v>
      </c>
      <c r="E112" s="95" t="s">
        <v>247</v>
      </c>
      <c r="F112" s="82" t="s">
        <v>263</v>
      </c>
      <c r="G112" s="83" t="s">
        <v>267</v>
      </c>
      <c r="H112" s="84" t="s">
        <v>117</v>
      </c>
      <c r="I112" s="82">
        <v>9</v>
      </c>
      <c r="J112" s="96"/>
      <c r="K112" s="86">
        <v>85</v>
      </c>
      <c r="L112" s="86">
        <v>170</v>
      </c>
      <c r="M112" s="86">
        <v>169.95</v>
      </c>
      <c r="N112" s="86">
        <f t="shared" si="1"/>
        <v>0</v>
      </c>
      <c r="O112" s="97" t="s">
        <v>265</v>
      </c>
      <c r="P112" s="98" t="s">
        <v>120</v>
      </c>
      <c r="Q112">
        <f>--ISNUMBER(IFERROR(SEARCH(Orders!$E18,O112,1),""))</f>
        <v>1</v>
      </c>
      <c r="R112">
        <f>IF(Q112=1,COUNTIF($Q$2:Q112,1),"")</f>
        <v>111</v>
      </c>
      <c r="S112" t="str">
        <f>IFERROR(INDEX($O2:$O986,MATCH(ROWS($Q$2:Q112),$R2:$R986,0)),"")</f>
        <v>Mfw21d3-410-M  M Dispatch</v>
      </c>
    </row>
    <row r="113" spans="1:19" x14ac:dyDescent="0.25">
      <c r="A113" s="80">
        <v>2</v>
      </c>
      <c r="B113" s="81" t="s">
        <v>261</v>
      </c>
      <c r="C113" s="95" t="s">
        <v>262</v>
      </c>
      <c r="D113" s="95" t="s">
        <v>113</v>
      </c>
      <c r="E113" s="95" t="s">
        <v>247</v>
      </c>
      <c r="F113" s="82" t="s">
        <v>263</v>
      </c>
      <c r="G113" s="83" t="s">
        <v>268</v>
      </c>
      <c r="H113" s="84" t="s">
        <v>117</v>
      </c>
      <c r="I113" s="82">
        <v>9.5</v>
      </c>
      <c r="J113" s="96"/>
      <c r="K113" s="86">
        <v>85</v>
      </c>
      <c r="L113" s="86">
        <v>170</v>
      </c>
      <c r="M113" s="86">
        <v>169.95</v>
      </c>
      <c r="N113" s="86">
        <f t="shared" si="1"/>
        <v>0</v>
      </c>
      <c r="O113" s="97" t="s">
        <v>265</v>
      </c>
      <c r="P113" s="98" t="s">
        <v>120</v>
      </c>
      <c r="Q113">
        <f>--ISNUMBER(IFERROR(SEARCH(Orders!$E18,O113,1),""))</f>
        <v>1</v>
      </c>
      <c r="R113">
        <f>IF(Q113=1,COUNTIF($Q$2:Q113,1),"")</f>
        <v>112</v>
      </c>
      <c r="S113" t="str">
        <f>IFERROR(INDEX($O2:$O986,MATCH(ROWS($Q$2:Q113),$R2:$R986,0)),"")</f>
        <v>Mfw21d3-410-M  M Dispatch</v>
      </c>
    </row>
    <row r="114" spans="1:19" x14ac:dyDescent="0.25">
      <c r="A114" s="80">
        <v>2</v>
      </c>
      <c r="B114" s="81" t="s">
        <v>261</v>
      </c>
      <c r="C114" s="95" t="s">
        <v>262</v>
      </c>
      <c r="D114" s="95" t="s">
        <v>113</v>
      </c>
      <c r="E114" s="95" t="s">
        <v>247</v>
      </c>
      <c r="F114" s="82" t="s">
        <v>263</v>
      </c>
      <c r="G114" s="83" t="s">
        <v>269</v>
      </c>
      <c r="H114" s="84" t="s">
        <v>117</v>
      </c>
      <c r="I114" s="82">
        <v>10</v>
      </c>
      <c r="J114" s="96"/>
      <c r="K114" s="86">
        <v>85</v>
      </c>
      <c r="L114" s="86">
        <v>170</v>
      </c>
      <c r="M114" s="86">
        <v>169.95</v>
      </c>
      <c r="N114" s="86">
        <f t="shared" si="1"/>
        <v>0</v>
      </c>
      <c r="O114" s="97" t="s">
        <v>265</v>
      </c>
      <c r="P114" s="98" t="s">
        <v>120</v>
      </c>
      <c r="Q114">
        <f>--ISNUMBER(IFERROR(SEARCH(Orders!$E18,O114,1),""))</f>
        <v>1</v>
      </c>
      <c r="R114">
        <f>IF(Q114=1,COUNTIF($Q$2:Q114,1),"")</f>
        <v>113</v>
      </c>
      <c r="S114" t="str">
        <f>IFERROR(INDEX($O2:$O986,MATCH(ROWS($Q$2:Q114),$R2:$R986,0)),"")</f>
        <v>Mfw21d3-410-M  M Dispatch</v>
      </c>
    </row>
    <row r="115" spans="1:19" x14ac:dyDescent="0.25">
      <c r="A115" s="80">
        <v>2</v>
      </c>
      <c r="B115" s="81" t="s">
        <v>261</v>
      </c>
      <c r="C115" s="95" t="s">
        <v>262</v>
      </c>
      <c r="D115" s="95" t="s">
        <v>113</v>
      </c>
      <c r="E115" s="95" t="s">
        <v>247</v>
      </c>
      <c r="F115" s="82" t="s">
        <v>263</v>
      </c>
      <c r="G115" s="83" t="s">
        <v>270</v>
      </c>
      <c r="H115" s="84" t="s">
        <v>117</v>
      </c>
      <c r="I115" s="82">
        <v>10.5</v>
      </c>
      <c r="J115" s="96"/>
      <c r="K115" s="86">
        <v>85</v>
      </c>
      <c r="L115" s="86">
        <v>170</v>
      </c>
      <c r="M115" s="86">
        <v>169.95</v>
      </c>
      <c r="N115" s="86">
        <f t="shared" si="1"/>
        <v>0</v>
      </c>
      <c r="O115" s="97" t="s">
        <v>265</v>
      </c>
      <c r="P115" s="98" t="s">
        <v>120</v>
      </c>
      <c r="Q115">
        <f>--ISNUMBER(IFERROR(SEARCH(Orders!$E18,O115,1),""))</f>
        <v>1</v>
      </c>
      <c r="R115">
        <f>IF(Q115=1,COUNTIF($Q$2:Q115,1),"")</f>
        <v>114</v>
      </c>
      <c r="S115" t="str">
        <f>IFERROR(INDEX($O2:$O986,MATCH(ROWS($Q$2:Q115),$R2:$R986,0)),"")</f>
        <v>Mfw21d3-410-M  M Dispatch</v>
      </c>
    </row>
    <row r="116" spans="1:19" x14ac:dyDescent="0.25">
      <c r="A116" s="80">
        <v>2</v>
      </c>
      <c r="B116" s="81" t="s">
        <v>261</v>
      </c>
      <c r="C116" s="95" t="s">
        <v>262</v>
      </c>
      <c r="D116" s="95" t="s">
        <v>113</v>
      </c>
      <c r="E116" s="95" t="s">
        <v>247</v>
      </c>
      <c r="F116" s="82" t="s">
        <v>263</v>
      </c>
      <c r="G116" s="83" t="s">
        <v>271</v>
      </c>
      <c r="H116" s="84" t="s">
        <v>117</v>
      </c>
      <c r="I116" s="82">
        <v>11</v>
      </c>
      <c r="J116" s="96"/>
      <c r="K116" s="86">
        <v>85</v>
      </c>
      <c r="L116" s="86">
        <v>170</v>
      </c>
      <c r="M116" s="86">
        <v>169.95</v>
      </c>
      <c r="N116" s="86">
        <f t="shared" si="1"/>
        <v>0</v>
      </c>
      <c r="O116" s="97" t="s">
        <v>265</v>
      </c>
      <c r="P116" s="98" t="s">
        <v>120</v>
      </c>
      <c r="Q116">
        <f>--ISNUMBER(IFERROR(SEARCH(Orders!$E18,O116,1),""))</f>
        <v>1</v>
      </c>
      <c r="R116">
        <f>IF(Q116=1,COUNTIF($Q$2:Q116,1),"")</f>
        <v>115</v>
      </c>
      <c r="S116" t="str">
        <f>IFERROR(INDEX($O2:$O986,MATCH(ROWS($Q$2:Q116),$R2:$R986,0)),"")</f>
        <v>Mfw21d3-410-M  M Dispatch</v>
      </c>
    </row>
    <row r="117" spans="1:19" x14ac:dyDescent="0.25">
      <c r="A117" s="80">
        <v>2</v>
      </c>
      <c r="B117" s="81" t="s">
        <v>261</v>
      </c>
      <c r="C117" s="95" t="s">
        <v>262</v>
      </c>
      <c r="D117" s="95" t="s">
        <v>113</v>
      </c>
      <c r="E117" s="95" t="s">
        <v>247</v>
      </c>
      <c r="F117" s="82" t="s">
        <v>263</v>
      </c>
      <c r="G117" s="83" t="s">
        <v>272</v>
      </c>
      <c r="H117" s="84" t="s">
        <v>117</v>
      </c>
      <c r="I117" s="82">
        <v>11.5</v>
      </c>
      <c r="J117" s="96"/>
      <c r="K117" s="86">
        <v>85</v>
      </c>
      <c r="L117" s="86">
        <v>170</v>
      </c>
      <c r="M117" s="86">
        <v>169.95</v>
      </c>
      <c r="N117" s="86">
        <f t="shared" si="1"/>
        <v>0</v>
      </c>
      <c r="O117" s="97" t="s">
        <v>265</v>
      </c>
      <c r="P117" s="98" t="s">
        <v>120</v>
      </c>
      <c r="Q117">
        <f>--ISNUMBER(IFERROR(SEARCH(Orders!$E18,O117,1),""))</f>
        <v>1</v>
      </c>
      <c r="R117">
        <f>IF(Q117=1,COUNTIF($Q$2:Q117,1),"")</f>
        <v>116</v>
      </c>
      <c r="S117" t="str">
        <f>IFERROR(INDEX($O2:$O986,MATCH(ROWS($Q$2:Q117),$R2:$R986,0)),"")</f>
        <v>Mfw21d3-410-M  M Dispatch</v>
      </c>
    </row>
    <row r="118" spans="1:19" x14ac:dyDescent="0.25">
      <c r="A118" s="80">
        <v>2</v>
      </c>
      <c r="B118" s="81" t="s">
        <v>261</v>
      </c>
      <c r="C118" s="95" t="s">
        <v>262</v>
      </c>
      <c r="D118" s="95" t="s">
        <v>113</v>
      </c>
      <c r="E118" s="95" t="s">
        <v>247</v>
      </c>
      <c r="F118" s="82" t="s">
        <v>263</v>
      </c>
      <c r="G118" s="83" t="s">
        <v>273</v>
      </c>
      <c r="H118" s="84" t="s">
        <v>117</v>
      </c>
      <c r="I118" s="82">
        <v>12</v>
      </c>
      <c r="J118" s="96"/>
      <c r="K118" s="86">
        <v>85</v>
      </c>
      <c r="L118" s="86">
        <v>170</v>
      </c>
      <c r="M118" s="86">
        <v>169.95</v>
      </c>
      <c r="N118" s="86">
        <f t="shared" si="1"/>
        <v>0</v>
      </c>
      <c r="O118" s="97" t="s">
        <v>265</v>
      </c>
      <c r="P118" s="98" t="s">
        <v>120</v>
      </c>
      <c r="Q118">
        <f>--ISNUMBER(IFERROR(SEARCH(Orders!$E18,O118,1),""))</f>
        <v>1</v>
      </c>
      <c r="R118">
        <f>IF(Q118=1,COUNTIF($Q$2:Q118,1),"")</f>
        <v>117</v>
      </c>
      <c r="S118" t="str">
        <f>IFERROR(INDEX($O2:$O986,MATCH(ROWS($Q$2:Q118),$R2:$R986,0)),"")</f>
        <v>Mfw21d3-410-M  M Dispatch</v>
      </c>
    </row>
    <row r="119" spans="1:19" x14ac:dyDescent="0.25">
      <c r="A119" s="80">
        <v>2</v>
      </c>
      <c r="B119" s="81" t="s">
        <v>261</v>
      </c>
      <c r="C119" s="95" t="s">
        <v>262</v>
      </c>
      <c r="D119" s="95" t="s">
        <v>113</v>
      </c>
      <c r="E119" s="95" t="s">
        <v>247</v>
      </c>
      <c r="F119" s="82" t="s">
        <v>263</v>
      </c>
      <c r="G119" s="83" t="s">
        <v>274</v>
      </c>
      <c r="H119" s="84" t="s">
        <v>117</v>
      </c>
      <c r="I119" s="82">
        <v>12.5</v>
      </c>
      <c r="J119" s="96"/>
      <c r="K119" s="86">
        <v>85</v>
      </c>
      <c r="L119" s="86">
        <v>170</v>
      </c>
      <c r="M119" s="86">
        <v>169.95</v>
      </c>
      <c r="N119" s="86">
        <f t="shared" si="1"/>
        <v>0</v>
      </c>
      <c r="O119" s="97" t="s">
        <v>265</v>
      </c>
      <c r="P119" s="98" t="s">
        <v>120</v>
      </c>
      <c r="Q119">
        <f>--ISNUMBER(IFERROR(SEARCH(Orders!$E18,O119,1),""))</f>
        <v>1</v>
      </c>
      <c r="R119">
        <f>IF(Q119=1,COUNTIF($Q$2:Q119,1),"")</f>
        <v>118</v>
      </c>
      <c r="S119" t="str">
        <f>IFERROR(INDEX($O2:$O986,MATCH(ROWS($Q$2:Q119),$R2:$R986,0)),"")</f>
        <v>Mfw21d3-410-M  M Dispatch</v>
      </c>
    </row>
    <row r="120" spans="1:19" x14ac:dyDescent="0.25">
      <c r="A120" s="80">
        <v>2</v>
      </c>
      <c r="B120" s="81" t="s">
        <v>261</v>
      </c>
      <c r="C120" s="95" t="s">
        <v>262</v>
      </c>
      <c r="D120" s="95" t="s">
        <v>113</v>
      </c>
      <c r="E120" s="95" t="s">
        <v>247</v>
      </c>
      <c r="F120" s="82" t="s">
        <v>263</v>
      </c>
      <c r="G120" s="83" t="s">
        <v>275</v>
      </c>
      <c r="H120" s="84" t="s">
        <v>117</v>
      </c>
      <c r="I120" s="82">
        <v>13</v>
      </c>
      <c r="J120" s="96"/>
      <c r="K120" s="86">
        <v>85</v>
      </c>
      <c r="L120" s="86">
        <v>170</v>
      </c>
      <c r="M120" s="86">
        <v>169.95</v>
      </c>
      <c r="N120" s="86">
        <f t="shared" si="1"/>
        <v>0</v>
      </c>
      <c r="O120" s="97" t="s">
        <v>265</v>
      </c>
      <c r="P120" s="98" t="s">
        <v>120</v>
      </c>
      <c r="Q120">
        <f>--ISNUMBER(IFERROR(SEARCH(Orders!$E18,O120,1),""))</f>
        <v>1</v>
      </c>
      <c r="R120">
        <f>IF(Q120=1,COUNTIF($Q$2:Q120,1),"")</f>
        <v>119</v>
      </c>
      <c r="S120" t="str">
        <f>IFERROR(INDEX($O2:$O986,MATCH(ROWS($Q$2:Q120),$R2:$R986,0)),"")</f>
        <v>Mfw21d3-410-M  M Dispatch</v>
      </c>
    </row>
    <row r="121" spans="1:19" x14ac:dyDescent="0.25">
      <c r="A121" s="80">
        <v>2</v>
      </c>
      <c r="B121" s="81" t="s">
        <v>261</v>
      </c>
      <c r="C121" s="95" t="s">
        <v>262</v>
      </c>
      <c r="D121" s="95" t="s">
        <v>113</v>
      </c>
      <c r="E121" s="95" t="s">
        <v>247</v>
      </c>
      <c r="F121" s="82" t="s">
        <v>263</v>
      </c>
      <c r="G121" s="83" t="s">
        <v>276</v>
      </c>
      <c r="H121" s="84" t="s">
        <v>117</v>
      </c>
      <c r="I121" s="82">
        <v>14</v>
      </c>
      <c r="J121" s="96"/>
      <c r="K121" s="86">
        <v>85</v>
      </c>
      <c r="L121" s="86">
        <v>170</v>
      </c>
      <c r="M121" s="86">
        <v>169.95</v>
      </c>
      <c r="N121" s="86">
        <f t="shared" si="1"/>
        <v>0</v>
      </c>
      <c r="O121" s="97" t="s">
        <v>265</v>
      </c>
      <c r="P121" s="98" t="s">
        <v>120</v>
      </c>
      <c r="Q121">
        <f>--ISNUMBER(IFERROR(SEARCH(Orders!$E18,O121,1),""))</f>
        <v>1</v>
      </c>
      <c r="R121">
        <f>IF(Q121=1,COUNTIF($Q$2:Q121,1),"")</f>
        <v>120</v>
      </c>
      <c r="S121" t="str">
        <f>IFERROR(INDEX($O2:$O986,MATCH(ROWS($Q$2:Q121),$R2:$R986,0)),"")</f>
        <v>Mfw21d3-410-M  M Dispatch</v>
      </c>
    </row>
    <row r="122" spans="1:19" x14ac:dyDescent="0.25">
      <c r="A122" s="80">
        <v>14</v>
      </c>
      <c r="B122" s="81" t="s">
        <v>277</v>
      </c>
      <c r="C122" s="95" t="s">
        <v>278</v>
      </c>
      <c r="D122" s="95" t="s">
        <v>113</v>
      </c>
      <c r="E122" s="95" t="s">
        <v>279</v>
      </c>
      <c r="F122" s="82" t="s">
        <v>280</v>
      </c>
      <c r="G122" s="83" t="s">
        <v>281</v>
      </c>
      <c r="H122" s="84" t="s">
        <v>117</v>
      </c>
      <c r="I122" s="82">
        <v>8</v>
      </c>
      <c r="J122" s="96"/>
      <c r="K122" s="86">
        <v>65</v>
      </c>
      <c r="L122" s="86">
        <v>130</v>
      </c>
      <c r="M122" s="86">
        <v>129.94999999999999</v>
      </c>
      <c r="N122" s="86">
        <f t="shared" si="1"/>
        <v>0</v>
      </c>
      <c r="O122" s="97" t="s">
        <v>282</v>
      </c>
      <c r="P122" s="98" t="s">
        <v>120</v>
      </c>
      <c r="Q122">
        <f>--ISNUMBER(IFERROR(SEARCH(Orders!$E18,O122,1),""))</f>
        <v>1</v>
      </c>
      <c r="R122">
        <f>IF(Q122=1,COUNTIF($Q$2:Q122,1),"")</f>
        <v>121</v>
      </c>
      <c r="S122" t="str">
        <f>IFERROR(INDEX($O2:$O986,MATCH(ROWS($Q$2:Q122),$R2:$R986,0)),"")</f>
        <v>Mfw21mc1-001-M  M Mason Chukka</v>
      </c>
    </row>
    <row r="123" spans="1:19" x14ac:dyDescent="0.25">
      <c r="A123" s="80">
        <v>14</v>
      </c>
      <c r="B123" s="81" t="s">
        <v>277</v>
      </c>
      <c r="C123" s="95" t="s">
        <v>278</v>
      </c>
      <c r="D123" s="95" t="s">
        <v>113</v>
      </c>
      <c r="E123" s="95" t="s">
        <v>279</v>
      </c>
      <c r="F123" s="82" t="s">
        <v>280</v>
      </c>
      <c r="G123" s="83" t="s">
        <v>283</v>
      </c>
      <c r="H123" s="84" t="s">
        <v>117</v>
      </c>
      <c r="I123" s="82">
        <v>8.5</v>
      </c>
      <c r="J123" s="96"/>
      <c r="K123" s="86">
        <v>65</v>
      </c>
      <c r="L123" s="86">
        <v>130</v>
      </c>
      <c r="M123" s="86">
        <v>129.94999999999999</v>
      </c>
      <c r="N123" s="86">
        <f t="shared" si="1"/>
        <v>0</v>
      </c>
      <c r="O123" s="97" t="s">
        <v>282</v>
      </c>
      <c r="P123" s="98" t="s">
        <v>120</v>
      </c>
      <c r="Q123">
        <f>--ISNUMBER(IFERROR(SEARCH(Orders!$E18,O123,1),""))</f>
        <v>1</v>
      </c>
      <c r="R123">
        <f>IF(Q123=1,COUNTIF($Q$2:Q123,1),"")</f>
        <v>122</v>
      </c>
      <c r="S123" t="str">
        <f>IFERROR(INDEX($O2:$O986,MATCH(ROWS($Q$2:Q123),$R2:$R986,0)),"")</f>
        <v>Mfw21mc1-001-M  M Mason Chukka</v>
      </c>
    </row>
    <row r="124" spans="1:19" x14ac:dyDescent="0.25">
      <c r="A124" s="80">
        <v>14</v>
      </c>
      <c r="B124" s="81" t="s">
        <v>277</v>
      </c>
      <c r="C124" s="95" t="s">
        <v>278</v>
      </c>
      <c r="D124" s="95" t="s">
        <v>113</v>
      </c>
      <c r="E124" s="95" t="s">
        <v>279</v>
      </c>
      <c r="F124" s="82" t="s">
        <v>280</v>
      </c>
      <c r="G124" s="83" t="s">
        <v>284</v>
      </c>
      <c r="H124" s="84" t="s">
        <v>117</v>
      </c>
      <c r="I124" s="82">
        <v>9</v>
      </c>
      <c r="J124" s="96"/>
      <c r="K124" s="86">
        <v>65</v>
      </c>
      <c r="L124" s="86">
        <v>130</v>
      </c>
      <c r="M124" s="86">
        <v>129.94999999999999</v>
      </c>
      <c r="N124" s="86">
        <f t="shared" si="1"/>
        <v>0</v>
      </c>
      <c r="O124" s="97" t="s">
        <v>282</v>
      </c>
      <c r="P124" s="98" t="s">
        <v>120</v>
      </c>
      <c r="Q124">
        <f>--ISNUMBER(IFERROR(SEARCH(Orders!$E18,O124,1),""))</f>
        <v>1</v>
      </c>
      <c r="R124">
        <f>IF(Q124=1,COUNTIF($Q$2:Q124,1),"")</f>
        <v>123</v>
      </c>
      <c r="S124" t="str">
        <f>IFERROR(INDEX($O2:$O986,MATCH(ROWS($Q$2:Q124),$R2:$R986,0)),"")</f>
        <v>Mfw21mc1-001-M  M Mason Chukka</v>
      </c>
    </row>
    <row r="125" spans="1:19" x14ac:dyDescent="0.25">
      <c r="A125" s="80">
        <v>14</v>
      </c>
      <c r="B125" s="81" t="s">
        <v>277</v>
      </c>
      <c r="C125" s="95" t="s">
        <v>278</v>
      </c>
      <c r="D125" s="95" t="s">
        <v>113</v>
      </c>
      <c r="E125" s="95" t="s">
        <v>279</v>
      </c>
      <c r="F125" s="82" t="s">
        <v>280</v>
      </c>
      <c r="G125" s="83" t="s">
        <v>285</v>
      </c>
      <c r="H125" s="84" t="s">
        <v>117</v>
      </c>
      <c r="I125" s="82">
        <v>9.5</v>
      </c>
      <c r="J125" s="96"/>
      <c r="K125" s="86">
        <v>65</v>
      </c>
      <c r="L125" s="86">
        <v>130</v>
      </c>
      <c r="M125" s="86">
        <v>129.94999999999999</v>
      </c>
      <c r="N125" s="86">
        <f t="shared" si="1"/>
        <v>0</v>
      </c>
      <c r="O125" s="97" t="s">
        <v>282</v>
      </c>
      <c r="P125" s="98" t="s">
        <v>120</v>
      </c>
      <c r="Q125">
        <f>--ISNUMBER(IFERROR(SEARCH(Orders!$E18,O125,1),""))</f>
        <v>1</v>
      </c>
      <c r="R125">
        <f>IF(Q125=1,COUNTIF($Q$2:Q125,1),"")</f>
        <v>124</v>
      </c>
      <c r="S125" t="str">
        <f>IFERROR(INDEX($O2:$O986,MATCH(ROWS($Q$2:Q125),$R2:$R986,0)),"")</f>
        <v>Mfw21mc1-001-M  M Mason Chukka</v>
      </c>
    </row>
    <row r="126" spans="1:19" x14ac:dyDescent="0.25">
      <c r="A126" s="80">
        <v>14</v>
      </c>
      <c r="B126" s="81" t="s">
        <v>277</v>
      </c>
      <c r="C126" s="95" t="s">
        <v>278</v>
      </c>
      <c r="D126" s="95" t="s">
        <v>113</v>
      </c>
      <c r="E126" s="95" t="s">
        <v>279</v>
      </c>
      <c r="F126" s="82" t="s">
        <v>280</v>
      </c>
      <c r="G126" s="83" t="s">
        <v>286</v>
      </c>
      <c r="H126" s="84" t="s">
        <v>117</v>
      </c>
      <c r="I126" s="82">
        <v>10</v>
      </c>
      <c r="J126" s="96"/>
      <c r="K126" s="86">
        <v>65</v>
      </c>
      <c r="L126" s="86">
        <v>130</v>
      </c>
      <c r="M126" s="86">
        <v>129.94999999999999</v>
      </c>
      <c r="N126" s="86">
        <f t="shared" si="1"/>
        <v>0</v>
      </c>
      <c r="O126" s="97" t="s">
        <v>282</v>
      </c>
      <c r="P126" s="98" t="s">
        <v>120</v>
      </c>
      <c r="Q126">
        <f>--ISNUMBER(IFERROR(SEARCH(Orders!$E18,O126,1),""))</f>
        <v>1</v>
      </c>
      <c r="R126">
        <f>IF(Q126=1,COUNTIF($Q$2:Q126,1),"")</f>
        <v>125</v>
      </c>
      <c r="S126" t="str">
        <f>IFERROR(INDEX($O2:$O986,MATCH(ROWS($Q$2:Q126),$R2:$R986,0)),"")</f>
        <v>Mfw21mc1-001-M  M Mason Chukka</v>
      </c>
    </row>
    <row r="127" spans="1:19" x14ac:dyDescent="0.25">
      <c r="A127" s="80">
        <v>14</v>
      </c>
      <c r="B127" s="81" t="s">
        <v>277</v>
      </c>
      <c r="C127" s="95" t="s">
        <v>278</v>
      </c>
      <c r="D127" s="95" t="s">
        <v>113</v>
      </c>
      <c r="E127" s="95" t="s">
        <v>279</v>
      </c>
      <c r="F127" s="82" t="s">
        <v>280</v>
      </c>
      <c r="G127" s="83" t="s">
        <v>287</v>
      </c>
      <c r="H127" s="84" t="s">
        <v>117</v>
      </c>
      <c r="I127" s="82">
        <v>10.5</v>
      </c>
      <c r="J127" s="96"/>
      <c r="K127" s="86">
        <v>65</v>
      </c>
      <c r="L127" s="86">
        <v>130</v>
      </c>
      <c r="M127" s="86">
        <v>129.94999999999999</v>
      </c>
      <c r="N127" s="86">
        <f t="shared" si="1"/>
        <v>0</v>
      </c>
      <c r="O127" s="97" t="s">
        <v>282</v>
      </c>
      <c r="P127" s="98" t="s">
        <v>120</v>
      </c>
      <c r="Q127">
        <f>--ISNUMBER(IFERROR(SEARCH(Orders!$E18,O127,1),""))</f>
        <v>1</v>
      </c>
      <c r="R127">
        <f>IF(Q127=1,COUNTIF($Q$2:Q127,1),"")</f>
        <v>126</v>
      </c>
      <c r="S127" t="str">
        <f>IFERROR(INDEX($O2:$O986,MATCH(ROWS($Q$2:Q127),$R2:$R986,0)),"")</f>
        <v>Mfw21mc1-001-M  M Mason Chukka</v>
      </c>
    </row>
    <row r="128" spans="1:19" x14ac:dyDescent="0.25">
      <c r="A128" s="80">
        <v>14</v>
      </c>
      <c r="B128" s="81" t="s">
        <v>277</v>
      </c>
      <c r="C128" s="95" t="s">
        <v>278</v>
      </c>
      <c r="D128" s="95" t="s">
        <v>113</v>
      </c>
      <c r="E128" s="95" t="s">
        <v>279</v>
      </c>
      <c r="F128" s="82" t="s">
        <v>280</v>
      </c>
      <c r="G128" s="83" t="s">
        <v>288</v>
      </c>
      <c r="H128" s="84" t="s">
        <v>117</v>
      </c>
      <c r="I128" s="82">
        <v>11</v>
      </c>
      <c r="J128" s="96"/>
      <c r="K128" s="86">
        <v>65</v>
      </c>
      <c r="L128" s="86">
        <v>130</v>
      </c>
      <c r="M128" s="86">
        <v>129.94999999999999</v>
      </c>
      <c r="N128" s="86">
        <f t="shared" si="1"/>
        <v>0</v>
      </c>
      <c r="O128" s="97" t="s">
        <v>282</v>
      </c>
      <c r="P128" s="98" t="s">
        <v>120</v>
      </c>
      <c r="Q128">
        <f>--ISNUMBER(IFERROR(SEARCH(Orders!$E18,O128,1),""))</f>
        <v>1</v>
      </c>
      <c r="R128">
        <f>IF(Q128=1,COUNTIF($Q$2:Q128,1),"")</f>
        <v>127</v>
      </c>
      <c r="S128" t="str">
        <f>IFERROR(INDEX($O2:$O986,MATCH(ROWS($Q$2:Q128),$R2:$R986,0)),"")</f>
        <v>Mfw21mc1-001-M  M Mason Chukka</v>
      </c>
    </row>
    <row r="129" spans="1:19" x14ac:dyDescent="0.25">
      <c r="A129" s="80">
        <v>14</v>
      </c>
      <c r="B129" s="81" t="s">
        <v>277</v>
      </c>
      <c r="C129" s="95" t="s">
        <v>278</v>
      </c>
      <c r="D129" s="95" t="s">
        <v>113</v>
      </c>
      <c r="E129" s="95" t="s">
        <v>279</v>
      </c>
      <c r="F129" s="82" t="s">
        <v>280</v>
      </c>
      <c r="G129" s="83" t="s">
        <v>289</v>
      </c>
      <c r="H129" s="84" t="s">
        <v>117</v>
      </c>
      <c r="I129" s="82">
        <v>11.5</v>
      </c>
      <c r="J129" s="96"/>
      <c r="K129" s="86">
        <v>65</v>
      </c>
      <c r="L129" s="86">
        <v>130</v>
      </c>
      <c r="M129" s="86">
        <v>129.94999999999999</v>
      </c>
      <c r="N129" s="86">
        <f t="shared" si="1"/>
        <v>0</v>
      </c>
      <c r="O129" s="97" t="s">
        <v>282</v>
      </c>
      <c r="P129" s="98" t="s">
        <v>120</v>
      </c>
      <c r="Q129">
        <f>--ISNUMBER(IFERROR(SEARCH(Orders!$E18,O129,1),""))</f>
        <v>1</v>
      </c>
      <c r="R129">
        <f>IF(Q129=1,COUNTIF($Q$2:Q129,1),"")</f>
        <v>128</v>
      </c>
      <c r="S129" t="str">
        <f>IFERROR(INDEX($O2:$O986,MATCH(ROWS($Q$2:Q129),$R2:$R986,0)),"")</f>
        <v>Mfw21mc1-001-M  M Mason Chukka</v>
      </c>
    </row>
    <row r="130" spans="1:19" x14ac:dyDescent="0.25">
      <c r="A130" s="80">
        <v>14</v>
      </c>
      <c r="B130" s="81" t="s">
        <v>277</v>
      </c>
      <c r="C130" s="95" t="s">
        <v>278</v>
      </c>
      <c r="D130" s="95" t="s">
        <v>113</v>
      </c>
      <c r="E130" s="95" t="s">
        <v>279</v>
      </c>
      <c r="F130" s="82" t="s">
        <v>280</v>
      </c>
      <c r="G130" s="83" t="s">
        <v>290</v>
      </c>
      <c r="H130" s="84" t="s">
        <v>117</v>
      </c>
      <c r="I130" s="82">
        <v>12</v>
      </c>
      <c r="J130" s="96"/>
      <c r="K130" s="86">
        <v>65</v>
      </c>
      <c r="L130" s="86">
        <v>130</v>
      </c>
      <c r="M130" s="86">
        <v>129.94999999999999</v>
      </c>
      <c r="N130" s="86">
        <f t="shared" ref="N130:N193" si="2">J130*K130</f>
        <v>0</v>
      </c>
      <c r="O130" s="97" t="s">
        <v>282</v>
      </c>
      <c r="P130" s="98" t="s">
        <v>120</v>
      </c>
      <c r="Q130">
        <f>--ISNUMBER(IFERROR(SEARCH(Orders!$E18,O130,1),""))</f>
        <v>1</v>
      </c>
      <c r="R130">
        <f>IF(Q130=1,COUNTIF($Q$2:Q130,1),"")</f>
        <v>129</v>
      </c>
      <c r="S130" t="str">
        <f>IFERROR(INDEX($O2:$O986,MATCH(ROWS($Q$2:Q130),$R2:$R986,0)),"")</f>
        <v>Mfw21mc1-001-M  M Mason Chukka</v>
      </c>
    </row>
    <row r="131" spans="1:19" x14ac:dyDescent="0.25">
      <c r="A131" s="80">
        <v>14</v>
      </c>
      <c r="B131" s="81" t="s">
        <v>277</v>
      </c>
      <c r="C131" s="95" t="s">
        <v>278</v>
      </c>
      <c r="D131" s="95" t="s">
        <v>113</v>
      </c>
      <c r="E131" s="95" t="s">
        <v>279</v>
      </c>
      <c r="F131" s="82" t="s">
        <v>280</v>
      </c>
      <c r="G131" s="83" t="s">
        <v>291</v>
      </c>
      <c r="H131" s="84" t="s">
        <v>117</v>
      </c>
      <c r="I131" s="82">
        <v>12.5</v>
      </c>
      <c r="J131" s="96"/>
      <c r="K131" s="86">
        <v>65</v>
      </c>
      <c r="L131" s="86">
        <v>130</v>
      </c>
      <c r="M131" s="86">
        <v>129.94999999999999</v>
      </c>
      <c r="N131" s="86">
        <f t="shared" si="2"/>
        <v>0</v>
      </c>
      <c r="O131" s="97" t="s">
        <v>282</v>
      </c>
      <c r="P131" s="98" t="s">
        <v>120</v>
      </c>
      <c r="Q131">
        <f>--ISNUMBER(IFERROR(SEARCH(Orders!$E18,O131,1),""))</f>
        <v>1</v>
      </c>
      <c r="R131">
        <f>IF(Q131=1,COUNTIF($Q$2:Q131,1),"")</f>
        <v>130</v>
      </c>
      <c r="S131" t="str">
        <f>IFERROR(INDEX($O2:$O986,MATCH(ROWS($Q$2:Q131),$R2:$R986,0)),"")</f>
        <v>Mfw21mc1-001-M  M Mason Chukka</v>
      </c>
    </row>
    <row r="132" spans="1:19" x14ac:dyDescent="0.25">
      <c r="A132" s="80">
        <v>14</v>
      </c>
      <c r="B132" s="81" t="s">
        <v>277</v>
      </c>
      <c r="C132" s="95" t="s">
        <v>278</v>
      </c>
      <c r="D132" s="95" t="s">
        <v>113</v>
      </c>
      <c r="E132" s="95" t="s">
        <v>279</v>
      </c>
      <c r="F132" s="82" t="s">
        <v>280</v>
      </c>
      <c r="G132" s="83" t="s">
        <v>292</v>
      </c>
      <c r="H132" s="84" t="s">
        <v>117</v>
      </c>
      <c r="I132" s="82">
        <v>13</v>
      </c>
      <c r="J132" s="96"/>
      <c r="K132" s="86">
        <v>65</v>
      </c>
      <c r="L132" s="86">
        <v>130</v>
      </c>
      <c r="M132" s="86">
        <v>129.94999999999999</v>
      </c>
      <c r="N132" s="86">
        <f t="shared" si="2"/>
        <v>0</v>
      </c>
      <c r="O132" s="97" t="s">
        <v>282</v>
      </c>
      <c r="P132" s="98" t="s">
        <v>120</v>
      </c>
      <c r="Q132">
        <f>--ISNUMBER(IFERROR(SEARCH(Orders!$E18,O132,1),""))</f>
        <v>1</v>
      </c>
      <c r="R132">
        <f>IF(Q132=1,COUNTIF($Q$2:Q132,1),"")</f>
        <v>131</v>
      </c>
      <c r="S132" t="str">
        <f>IFERROR(INDEX($O2:$O986,MATCH(ROWS($Q$2:Q132),$R2:$R986,0)),"")</f>
        <v>Mfw21mc1-001-M  M Mason Chukka</v>
      </c>
    </row>
    <row r="133" spans="1:19" x14ac:dyDescent="0.25">
      <c r="A133" s="80">
        <v>14</v>
      </c>
      <c r="B133" s="81" t="s">
        <v>277</v>
      </c>
      <c r="C133" s="95" t="s">
        <v>278</v>
      </c>
      <c r="D133" s="95" t="s">
        <v>113</v>
      </c>
      <c r="E133" s="95" t="s">
        <v>279</v>
      </c>
      <c r="F133" s="82" t="s">
        <v>280</v>
      </c>
      <c r="G133" s="83" t="s">
        <v>293</v>
      </c>
      <c r="H133" s="84" t="s">
        <v>117</v>
      </c>
      <c r="I133" s="82">
        <v>14</v>
      </c>
      <c r="J133" s="96"/>
      <c r="K133" s="86">
        <v>65</v>
      </c>
      <c r="L133" s="86">
        <v>130</v>
      </c>
      <c r="M133" s="86">
        <v>129.94999999999999</v>
      </c>
      <c r="N133" s="86">
        <f t="shared" si="2"/>
        <v>0</v>
      </c>
      <c r="O133" s="97" t="s">
        <v>282</v>
      </c>
      <c r="P133" s="98" t="s">
        <v>120</v>
      </c>
      <c r="Q133">
        <f>--ISNUMBER(IFERROR(SEARCH(Orders!$E18,O133,1),""))</f>
        <v>1</v>
      </c>
      <c r="R133">
        <f>IF(Q133=1,COUNTIF($Q$2:Q133,1),"")</f>
        <v>132</v>
      </c>
      <c r="S133" t="str">
        <f>IFERROR(INDEX($O2:$O986,MATCH(ROWS($Q$2:Q133),$R2:$R986,0)),"")</f>
        <v>Mfw21mc1-001-M  M Mason Chukka</v>
      </c>
    </row>
    <row r="134" spans="1:19" x14ac:dyDescent="0.25">
      <c r="A134" s="80">
        <v>14</v>
      </c>
      <c r="B134" s="81" t="s">
        <v>294</v>
      </c>
      <c r="C134" s="95" t="s">
        <v>112</v>
      </c>
      <c r="D134" s="95" t="s">
        <v>113</v>
      </c>
      <c r="E134" s="95" t="s">
        <v>279</v>
      </c>
      <c r="F134" s="82" t="s">
        <v>115</v>
      </c>
      <c r="G134" s="83" t="s">
        <v>295</v>
      </c>
      <c r="H134" s="84" t="s">
        <v>117</v>
      </c>
      <c r="I134" s="82">
        <v>8</v>
      </c>
      <c r="J134" s="96"/>
      <c r="K134" s="86">
        <v>65</v>
      </c>
      <c r="L134" s="86">
        <v>130</v>
      </c>
      <c r="M134" s="86">
        <v>129.94999999999999</v>
      </c>
      <c r="N134" s="86">
        <f t="shared" si="2"/>
        <v>0</v>
      </c>
      <c r="O134" s="97" t="s">
        <v>296</v>
      </c>
      <c r="P134" s="98" t="s">
        <v>120</v>
      </c>
      <c r="Q134">
        <f>--ISNUMBER(IFERROR(SEARCH(Orders!$E18,O134,1),""))</f>
        <v>1</v>
      </c>
      <c r="R134">
        <f>IF(Q134=1,COUNTIF($Q$2:Q134,1),"")</f>
        <v>133</v>
      </c>
      <c r="S134" t="str">
        <f>IFERROR(INDEX($O2:$O986,MATCH(ROWS($Q$2:Q134),$R2:$R986,0)),"")</f>
        <v>Mfw21mc2-201-M  M Mason Chukka</v>
      </c>
    </row>
    <row r="135" spans="1:19" x14ac:dyDescent="0.25">
      <c r="A135" s="80">
        <v>14</v>
      </c>
      <c r="B135" s="81" t="s">
        <v>294</v>
      </c>
      <c r="C135" s="95" t="s">
        <v>112</v>
      </c>
      <c r="D135" s="95" t="s">
        <v>113</v>
      </c>
      <c r="E135" s="95" t="s">
        <v>279</v>
      </c>
      <c r="F135" s="82" t="s">
        <v>115</v>
      </c>
      <c r="G135" s="83" t="s">
        <v>297</v>
      </c>
      <c r="H135" s="84" t="s">
        <v>117</v>
      </c>
      <c r="I135" s="82">
        <v>8.5</v>
      </c>
      <c r="J135" s="96"/>
      <c r="K135" s="86">
        <v>65</v>
      </c>
      <c r="L135" s="86">
        <v>130</v>
      </c>
      <c r="M135" s="86">
        <v>129.94999999999999</v>
      </c>
      <c r="N135" s="86">
        <f t="shared" si="2"/>
        <v>0</v>
      </c>
      <c r="O135" s="97" t="s">
        <v>296</v>
      </c>
      <c r="P135" s="98" t="s">
        <v>120</v>
      </c>
      <c r="Q135">
        <f>--ISNUMBER(IFERROR(SEARCH(Orders!$E18,O135,1),""))</f>
        <v>1</v>
      </c>
      <c r="R135">
        <f>IF(Q135=1,COUNTIF($Q$2:Q135,1),"")</f>
        <v>134</v>
      </c>
      <c r="S135" t="str">
        <f>IFERROR(INDEX($O2:$O986,MATCH(ROWS($Q$2:Q135),$R2:$R986,0)),"")</f>
        <v>Mfw21mc2-201-M  M Mason Chukka</v>
      </c>
    </row>
    <row r="136" spans="1:19" x14ac:dyDescent="0.25">
      <c r="A136" s="80">
        <v>14</v>
      </c>
      <c r="B136" s="81" t="s">
        <v>294</v>
      </c>
      <c r="C136" s="95" t="s">
        <v>112</v>
      </c>
      <c r="D136" s="95" t="s">
        <v>113</v>
      </c>
      <c r="E136" s="95" t="s">
        <v>279</v>
      </c>
      <c r="F136" s="82" t="s">
        <v>115</v>
      </c>
      <c r="G136" s="83" t="s">
        <v>298</v>
      </c>
      <c r="H136" s="84" t="s">
        <v>117</v>
      </c>
      <c r="I136" s="82">
        <v>9</v>
      </c>
      <c r="J136" s="96"/>
      <c r="K136" s="86">
        <v>65</v>
      </c>
      <c r="L136" s="86">
        <v>130</v>
      </c>
      <c r="M136" s="86">
        <v>129.94999999999999</v>
      </c>
      <c r="N136" s="86">
        <f t="shared" si="2"/>
        <v>0</v>
      </c>
      <c r="O136" s="97" t="s">
        <v>296</v>
      </c>
      <c r="P136" s="98" t="s">
        <v>120</v>
      </c>
      <c r="Q136">
        <f>--ISNUMBER(IFERROR(SEARCH(Orders!$E18,O136,1),""))</f>
        <v>1</v>
      </c>
      <c r="R136">
        <f>IF(Q136=1,COUNTIF($Q$2:Q136,1),"")</f>
        <v>135</v>
      </c>
      <c r="S136" t="str">
        <f>IFERROR(INDEX($O2:$O986,MATCH(ROWS($Q$2:Q136),$R2:$R986,0)),"")</f>
        <v>Mfw21mc2-201-M  M Mason Chukka</v>
      </c>
    </row>
    <row r="137" spans="1:19" x14ac:dyDescent="0.25">
      <c r="A137" s="80">
        <v>14</v>
      </c>
      <c r="B137" s="81" t="s">
        <v>294</v>
      </c>
      <c r="C137" s="95" t="s">
        <v>112</v>
      </c>
      <c r="D137" s="95" t="s">
        <v>113</v>
      </c>
      <c r="E137" s="95" t="s">
        <v>279</v>
      </c>
      <c r="F137" s="82" t="s">
        <v>115</v>
      </c>
      <c r="G137" s="83" t="s">
        <v>299</v>
      </c>
      <c r="H137" s="84" t="s">
        <v>117</v>
      </c>
      <c r="I137" s="82">
        <v>9.5</v>
      </c>
      <c r="J137" s="96"/>
      <c r="K137" s="86">
        <v>65</v>
      </c>
      <c r="L137" s="86">
        <v>130</v>
      </c>
      <c r="M137" s="86">
        <v>129.94999999999999</v>
      </c>
      <c r="N137" s="86">
        <f t="shared" si="2"/>
        <v>0</v>
      </c>
      <c r="O137" s="97" t="s">
        <v>296</v>
      </c>
      <c r="P137" s="98" t="s">
        <v>120</v>
      </c>
      <c r="Q137">
        <f>--ISNUMBER(IFERROR(SEARCH(Orders!$E18,O137,1),""))</f>
        <v>1</v>
      </c>
      <c r="R137">
        <f>IF(Q137=1,COUNTIF($Q$2:Q137,1),"")</f>
        <v>136</v>
      </c>
      <c r="S137" t="str">
        <f>IFERROR(INDEX($O2:$O986,MATCH(ROWS($Q$2:Q137),$R2:$R986,0)),"")</f>
        <v>Mfw21mc2-201-M  M Mason Chukka</v>
      </c>
    </row>
    <row r="138" spans="1:19" x14ac:dyDescent="0.25">
      <c r="A138" s="80">
        <v>14</v>
      </c>
      <c r="B138" s="81" t="s">
        <v>294</v>
      </c>
      <c r="C138" s="95" t="s">
        <v>112</v>
      </c>
      <c r="D138" s="95" t="s">
        <v>113</v>
      </c>
      <c r="E138" s="95" t="s">
        <v>279</v>
      </c>
      <c r="F138" s="82" t="s">
        <v>115</v>
      </c>
      <c r="G138" s="83" t="s">
        <v>300</v>
      </c>
      <c r="H138" s="84" t="s">
        <v>117</v>
      </c>
      <c r="I138" s="82">
        <v>10</v>
      </c>
      <c r="J138" s="96"/>
      <c r="K138" s="86">
        <v>65</v>
      </c>
      <c r="L138" s="86">
        <v>130</v>
      </c>
      <c r="M138" s="86">
        <v>129.94999999999999</v>
      </c>
      <c r="N138" s="86">
        <f t="shared" si="2"/>
        <v>0</v>
      </c>
      <c r="O138" s="97" t="s">
        <v>296</v>
      </c>
      <c r="P138" s="98" t="s">
        <v>120</v>
      </c>
      <c r="Q138">
        <f>--ISNUMBER(IFERROR(SEARCH(Orders!$E18,O138,1),""))</f>
        <v>1</v>
      </c>
      <c r="R138">
        <f>IF(Q138=1,COUNTIF($Q$2:Q138,1),"")</f>
        <v>137</v>
      </c>
      <c r="S138" t="str">
        <f>IFERROR(INDEX($O2:$O986,MATCH(ROWS($Q$2:Q138),$R2:$R986,0)),"")</f>
        <v>Mfw21mc2-201-M  M Mason Chukka</v>
      </c>
    </row>
    <row r="139" spans="1:19" x14ac:dyDescent="0.25">
      <c r="A139" s="80">
        <v>14</v>
      </c>
      <c r="B139" s="81" t="s">
        <v>294</v>
      </c>
      <c r="C139" s="95" t="s">
        <v>112</v>
      </c>
      <c r="D139" s="95" t="s">
        <v>113</v>
      </c>
      <c r="E139" s="95" t="s">
        <v>279</v>
      </c>
      <c r="F139" s="82" t="s">
        <v>115</v>
      </c>
      <c r="G139" s="83" t="s">
        <v>301</v>
      </c>
      <c r="H139" s="84" t="s">
        <v>117</v>
      </c>
      <c r="I139" s="82">
        <v>10.5</v>
      </c>
      <c r="J139" s="96"/>
      <c r="K139" s="86">
        <v>65</v>
      </c>
      <c r="L139" s="86">
        <v>130</v>
      </c>
      <c r="M139" s="86">
        <v>129.94999999999999</v>
      </c>
      <c r="N139" s="86">
        <f t="shared" si="2"/>
        <v>0</v>
      </c>
      <c r="O139" s="97" t="s">
        <v>296</v>
      </c>
      <c r="P139" s="98" t="s">
        <v>120</v>
      </c>
      <c r="Q139">
        <f>--ISNUMBER(IFERROR(SEARCH(Orders!$E18,O139,1),""))</f>
        <v>1</v>
      </c>
      <c r="R139">
        <f>IF(Q139=1,COUNTIF($Q$2:Q139,1),"")</f>
        <v>138</v>
      </c>
      <c r="S139" t="str">
        <f>IFERROR(INDEX($O2:$O986,MATCH(ROWS($Q$2:Q139),$R2:$R986,0)),"")</f>
        <v>Mfw21mc2-201-M  M Mason Chukka</v>
      </c>
    </row>
    <row r="140" spans="1:19" x14ac:dyDescent="0.25">
      <c r="A140" s="80">
        <v>14</v>
      </c>
      <c r="B140" s="81" t="s">
        <v>294</v>
      </c>
      <c r="C140" s="95" t="s">
        <v>112</v>
      </c>
      <c r="D140" s="95" t="s">
        <v>113</v>
      </c>
      <c r="E140" s="95" t="s">
        <v>279</v>
      </c>
      <c r="F140" s="82" t="s">
        <v>115</v>
      </c>
      <c r="G140" s="83" t="s">
        <v>302</v>
      </c>
      <c r="H140" s="84" t="s">
        <v>117</v>
      </c>
      <c r="I140" s="82">
        <v>11</v>
      </c>
      <c r="J140" s="96"/>
      <c r="K140" s="86">
        <v>65</v>
      </c>
      <c r="L140" s="86">
        <v>130</v>
      </c>
      <c r="M140" s="86">
        <v>129.94999999999999</v>
      </c>
      <c r="N140" s="86">
        <f t="shared" si="2"/>
        <v>0</v>
      </c>
      <c r="O140" s="97" t="s">
        <v>296</v>
      </c>
      <c r="P140" s="98" t="s">
        <v>120</v>
      </c>
      <c r="Q140">
        <f>--ISNUMBER(IFERROR(SEARCH(Orders!$E18,O140,1),""))</f>
        <v>1</v>
      </c>
      <c r="R140">
        <f>IF(Q140=1,COUNTIF($Q$2:Q140,1),"")</f>
        <v>139</v>
      </c>
      <c r="S140" t="str">
        <f>IFERROR(INDEX($O2:$O986,MATCH(ROWS($Q$2:Q140),$R2:$R986,0)),"")</f>
        <v>Mfw21mc2-201-M  M Mason Chukka</v>
      </c>
    </row>
    <row r="141" spans="1:19" x14ac:dyDescent="0.25">
      <c r="A141" s="80">
        <v>14</v>
      </c>
      <c r="B141" s="81" t="s">
        <v>294</v>
      </c>
      <c r="C141" s="95" t="s">
        <v>112</v>
      </c>
      <c r="D141" s="95" t="s">
        <v>113</v>
      </c>
      <c r="E141" s="95" t="s">
        <v>279</v>
      </c>
      <c r="F141" s="82" t="s">
        <v>115</v>
      </c>
      <c r="G141" s="83" t="s">
        <v>303</v>
      </c>
      <c r="H141" s="84" t="s">
        <v>117</v>
      </c>
      <c r="I141" s="82">
        <v>11.5</v>
      </c>
      <c r="J141" s="96"/>
      <c r="K141" s="86">
        <v>65</v>
      </c>
      <c r="L141" s="86">
        <v>130</v>
      </c>
      <c r="M141" s="86">
        <v>129.94999999999999</v>
      </c>
      <c r="N141" s="86">
        <f t="shared" si="2"/>
        <v>0</v>
      </c>
      <c r="O141" s="97" t="s">
        <v>296</v>
      </c>
      <c r="P141" s="98" t="s">
        <v>120</v>
      </c>
      <c r="Q141">
        <f>--ISNUMBER(IFERROR(SEARCH(Orders!$E18,O141,1),""))</f>
        <v>1</v>
      </c>
      <c r="R141">
        <f>IF(Q141=1,COUNTIF($Q$2:Q141,1),"")</f>
        <v>140</v>
      </c>
      <c r="S141" t="str">
        <f>IFERROR(INDEX($O2:$O986,MATCH(ROWS($Q$2:Q141),$R2:$R986,0)),"")</f>
        <v>Mfw21mc2-201-M  M Mason Chukka</v>
      </c>
    </row>
    <row r="142" spans="1:19" x14ac:dyDescent="0.25">
      <c r="A142" s="80">
        <v>14</v>
      </c>
      <c r="B142" s="81" t="s">
        <v>294</v>
      </c>
      <c r="C142" s="95" t="s">
        <v>112</v>
      </c>
      <c r="D142" s="95" t="s">
        <v>113</v>
      </c>
      <c r="E142" s="95" t="s">
        <v>279</v>
      </c>
      <c r="F142" s="82" t="s">
        <v>115</v>
      </c>
      <c r="G142" s="83" t="s">
        <v>304</v>
      </c>
      <c r="H142" s="84" t="s">
        <v>117</v>
      </c>
      <c r="I142" s="82">
        <v>12</v>
      </c>
      <c r="J142" s="96"/>
      <c r="K142" s="86">
        <v>65</v>
      </c>
      <c r="L142" s="86">
        <v>130</v>
      </c>
      <c r="M142" s="86">
        <v>129.94999999999999</v>
      </c>
      <c r="N142" s="86">
        <f t="shared" si="2"/>
        <v>0</v>
      </c>
      <c r="O142" s="97" t="s">
        <v>296</v>
      </c>
      <c r="P142" s="98" t="s">
        <v>120</v>
      </c>
      <c r="Q142">
        <f>--ISNUMBER(IFERROR(SEARCH(Orders!$E18,O142,1),""))</f>
        <v>1</v>
      </c>
      <c r="R142">
        <f>IF(Q142=1,COUNTIF($Q$2:Q142,1),"")</f>
        <v>141</v>
      </c>
      <c r="S142" t="str">
        <f>IFERROR(INDEX($O2:$O986,MATCH(ROWS($Q$2:Q142),$R2:$R986,0)),"")</f>
        <v>Mfw21mc2-201-M  M Mason Chukka</v>
      </c>
    </row>
    <row r="143" spans="1:19" x14ac:dyDescent="0.25">
      <c r="A143" s="80">
        <v>14</v>
      </c>
      <c r="B143" s="81" t="s">
        <v>294</v>
      </c>
      <c r="C143" s="95" t="s">
        <v>112</v>
      </c>
      <c r="D143" s="95" t="s">
        <v>113</v>
      </c>
      <c r="E143" s="95" t="s">
        <v>279</v>
      </c>
      <c r="F143" s="82" t="s">
        <v>115</v>
      </c>
      <c r="G143" s="83" t="s">
        <v>305</v>
      </c>
      <c r="H143" s="84" t="s">
        <v>117</v>
      </c>
      <c r="I143" s="82">
        <v>12.5</v>
      </c>
      <c r="J143" s="96"/>
      <c r="K143" s="86">
        <v>65</v>
      </c>
      <c r="L143" s="86">
        <v>130</v>
      </c>
      <c r="M143" s="86">
        <v>129.94999999999999</v>
      </c>
      <c r="N143" s="86">
        <f t="shared" si="2"/>
        <v>0</v>
      </c>
      <c r="O143" s="97" t="s">
        <v>296</v>
      </c>
      <c r="P143" s="98" t="s">
        <v>120</v>
      </c>
      <c r="Q143">
        <f>--ISNUMBER(IFERROR(SEARCH(Orders!$E18,O143,1),""))</f>
        <v>1</v>
      </c>
      <c r="R143">
        <f>IF(Q143=1,COUNTIF($Q$2:Q143,1),"")</f>
        <v>142</v>
      </c>
      <c r="S143" t="str">
        <f>IFERROR(INDEX($O2:$O986,MATCH(ROWS($Q$2:Q143),$R2:$R986,0)),"")</f>
        <v>Mfw21mc2-201-M  M Mason Chukka</v>
      </c>
    </row>
    <row r="144" spans="1:19" x14ac:dyDescent="0.25">
      <c r="A144" s="80">
        <v>14</v>
      </c>
      <c r="B144" s="81" t="s">
        <v>294</v>
      </c>
      <c r="C144" s="95" t="s">
        <v>112</v>
      </c>
      <c r="D144" s="95" t="s">
        <v>113</v>
      </c>
      <c r="E144" s="95" t="s">
        <v>279</v>
      </c>
      <c r="F144" s="82" t="s">
        <v>115</v>
      </c>
      <c r="G144" s="83" t="s">
        <v>306</v>
      </c>
      <c r="H144" s="84" t="s">
        <v>117</v>
      </c>
      <c r="I144" s="82">
        <v>13</v>
      </c>
      <c r="J144" s="96"/>
      <c r="K144" s="86">
        <v>65</v>
      </c>
      <c r="L144" s="86">
        <v>130</v>
      </c>
      <c r="M144" s="86">
        <v>129.94999999999999</v>
      </c>
      <c r="N144" s="86">
        <f t="shared" si="2"/>
        <v>0</v>
      </c>
      <c r="O144" s="97" t="s">
        <v>296</v>
      </c>
      <c r="P144" s="98" t="s">
        <v>120</v>
      </c>
      <c r="Q144">
        <f>--ISNUMBER(IFERROR(SEARCH(Orders!$E18,O144,1),""))</f>
        <v>1</v>
      </c>
      <c r="R144">
        <f>IF(Q144=1,COUNTIF($Q$2:Q144,1),"")</f>
        <v>143</v>
      </c>
      <c r="S144" t="str">
        <f>IFERROR(INDEX($O2:$O986,MATCH(ROWS($Q$2:Q144),$R2:$R986,0)),"")</f>
        <v>Mfw21mc2-201-M  M Mason Chukka</v>
      </c>
    </row>
    <row r="145" spans="1:19" x14ac:dyDescent="0.25">
      <c r="A145" s="80">
        <v>14</v>
      </c>
      <c r="B145" s="81" t="s">
        <v>294</v>
      </c>
      <c r="C145" s="95" t="s">
        <v>112</v>
      </c>
      <c r="D145" s="95" t="s">
        <v>113</v>
      </c>
      <c r="E145" s="95" t="s">
        <v>279</v>
      </c>
      <c r="F145" s="82" t="s">
        <v>115</v>
      </c>
      <c r="G145" s="83" t="s">
        <v>307</v>
      </c>
      <c r="H145" s="84" t="s">
        <v>117</v>
      </c>
      <c r="I145" s="82">
        <v>14</v>
      </c>
      <c r="J145" s="96"/>
      <c r="K145" s="86">
        <v>65</v>
      </c>
      <c r="L145" s="86">
        <v>130</v>
      </c>
      <c r="M145" s="86">
        <v>129.94999999999999</v>
      </c>
      <c r="N145" s="86">
        <f t="shared" si="2"/>
        <v>0</v>
      </c>
      <c r="O145" s="97" t="s">
        <v>296</v>
      </c>
      <c r="P145" s="98" t="s">
        <v>120</v>
      </c>
      <c r="Q145">
        <f>--ISNUMBER(IFERROR(SEARCH(Orders!$E18,O145,1),""))</f>
        <v>1</v>
      </c>
      <c r="R145">
        <f>IF(Q145=1,COUNTIF($Q$2:Q145,1),"")</f>
        <v>144</v>
      </c>
      <c r="S145" t="str">
        <f>IFERROR(INDEX($O2:$O986,MATCH(ROWS($Q$2:Q145),$R2:$R986,0)),"")</f>
        <v>Mfw21mc2-201-M  M Mason Chukka</v>
      </c>
    </row>
    <row r="146" spans="1:19" x14ac:dyDescent="0.25">
      <c r="A146" s="80">
        <v>13</v>
      </c>
      <c r="B146" s="81" t="s">
        <v>308</v>
      </c>
      <c r="C146" s="95" t="s">
        <v>278</v>
      </c>
      <c r="D146" s="95" t="s">
        <v>113</v>
      </c>
      <c r="E146" s="95" t="s">
        <v>309</v>
      </c>
      <c r="F146" s="82" t="s">
        <v>280</v>
      </c>
      <c r="G146" s="83" t="s">
        <v>310</v>
      </c>
      <c r="H146" s="84" t="s">
        <v>117</v>
      </c>
      <c r="I146" s="82">
        <v>8</v>
      </c>
      <c r="J146" s="96"/>
      <c r="K146" s="86">
        <v>82.5</v>
      </c>
      <c r="L146" s="86">
        <v>165</v>
      </c>
      <c r="M146" s="86">
        <v>164.95</v>
      </c>
      <c r="N146" s="86">
        <f t="shared" si="2"/>
        <v>0</v>
      </c>
      <c r="O146" s="97" t="s">
        <v>311</v>
      </c>
      <c r="P146" s="98" t="s">
        <v>120</v>
      </c>
      <c r="Q146">
        <f>--ISNUMBER(IFERROR(SEARCH(Orders!$E18,O146,1),""))</f>
        <v>1</v>
      </c>
      <c r="R146">
        <f>IF(Q146=1,COUNTIF($Q$2:Q146,1),"")</f>
        <v>145</v>
      </c>
      <c r="S146" t="str">
        <f>IFERROR(INDEX($O2:$O986,MATCH(ROWS($Q$2:Q146),$R2:$R986,0)),"")</f>
        <v>Mfw21mm1-001-M  M Mason Mid</v>
      </c>
    </row>
    <row r="147" spans="1:19" x14ac:dyDescent="0.25">
      <c r="A147" s="80">
        <v>13</v>
      </c>
      <c r="B147" s="81" t="s">
        <v>308</v>
      </c>
      <c r="C147" s="95" t="s">
        <v>278</v>
      </c>
      <c r="D147" s="95" t="s">
        <v>113</v>
      </c>
      <c r="E147" s="95" t="s">
        <v>309</v>
      </c>
      <c r="F147" s="82" t="s">
        <v>280</v>
      </c>
      <c r="G147" s="83" t="s">
        <v>312</v>
      </c>
      <c r="H147" s="84" t="s">
        <v>117</v>
      </c>
      <c r="I147" s="82">
        <v>8.5</v>
      </c>
      <c r="J147" s="96"/>
      <c r="K147" s="86">
        <v>82.5</v>
      </c>
      <c r="L147" s="86">
        <v>165</v>
      </c>
      <c r="M147" s="86">
        <v>164.95</v>
      </c>
      <c r="N147" s="86">
        <f t="shared" si="2"/>
        <v>0</v>
      </c>
      <c r="O147" s="97" t="s">
        <v>311</v>
      </c>
      <c r="P147" s="98" t="s">
        <v>120</v>
      </c>
      <c r="Q147">
        <f>--ISNUMBER(IFERROR(SEARCH(Orders!$E18,O147,1),""))</f>
        <v>1</v>
      </c>
      <c r="R147">
        <f>IF(Q147=1,COUNTIF($Q$2:Q147,1),"")</f>
        <v>146</v>
      </c>
      <c r="S147" t="str">
        <f>IFERROR(INDEX($O2:$O986,MATCH(ROWS($Q$2:Q147),$R2:$R986,0)),"")</f>
        <v>Mfw21mm1-001-M  M Mason Mid</v>
      </c>
    </row>
    <row r="148" spans="1:19" x14ac:dyDescent="0.25">
      <c r="A148" s="80">
        <v>13</v>
      </c>
      <c r="B148" s="81" t="s">
        <v>308</v>
      </c>
      <c r="C148" s="95" t="s">
        <v>278</v>
      </c>
      <c r="D148" s="95" t="s">
        <v>113</v>
      </c>
      <c r="E148" s="95" t="s">
        <v>309</v>
      </c>
      <c r="F148" s="82" t="s">
        <v>280</v>
      </c>
      <c r="G148" s="83" t="s">
        <v>313</v>
      </c>
      <c r="H148" s="84" t="s">
        <v>117</v>
      </c>
      <c r="I148" s="82">
        <v>9</v>
      </c>
      <c r="J148" s="96"/>
      <c r="K148" s="86">
        <v>82.5</v>
      </c>
      <c r="L148" s="86">
        <v>165</v>
      </c>
      <c r="M148" s="86">
        <v>164.95</v>
      </c>
      <c r="N148" s="86">
        <f t="shared" si="2"/>
        <v>0</v>
      </c>
      <c r="O148" s="97" t="s">
        <v>311</v>
      </c>
      <c r="P148" s="98" t="s">
        <v>120</v>
      </c>
      <c r="Q148">
        <f>--ISNUMBER(IFERROR(SEARCH(Orders!$E18,O148,1),""))</f>
        <v>1</v>
      </c>
      <c r="R148">
        <f>IF(Q148=1,COUNTIF($Q$2:Q148,1),"")</f>
        <v>147</v>
      </c>
      <c r="S148" t="str">
        <f>IFERROR(INDEX($O2:$O986,MATCH(ROWS($Q$2:Q148),$R2:$R986,0)),"")</f>
        <v>Mfw21mm1-001-M  M Mason Mid</v>
      </c>
    </row>
    <row r="149" spans="1:19" x14ac:dyDescent="0.25">
      <c r="A149" s="80">
        <v>13</v>
      </c>
      <c r="B149" s="81" t="s">
        <v>308</v>
      </c>
      <c r="C149" s="95" t="s">
        <v>278</v>
      </c>
      <c r="D149" s="95" t="s">
        <v>113</v>
      </c>
      <c r="E149" s="95" t="s">
        <v>309</v>
      </c>
      <c r="F149" s="82" t="s">
        <v>280</v>
      </c>
      <c r="G149" s="83" t="s">
        <v>314</v>
      </c>
      <c r="H149" s="84" t="s">
        <v>117</v>
      </c>
      <c r="I149" s="82">
        <v>9.5</v>
      </c>
      <c r="J149" s="96"/>
      <c r="K149" s="86">
        <v>82.5</v>
      </c>
      <c r="L149" s="86">
        <v>165</v>
      </c>
      <c r="M149" s="86">
        <v>164.95</v>
      </c>
      <c r="N149" s="86">
        <f t="shared" si="2"/>
        <v>0</v>
      </c>
      <c r="O149" s="97" t="s">
        <v>311</v>
      </c>
      <c r="P149" s="98" t="s">
        <v>120</v>
      </c>
      <c r="Q149">
        <f>--ISNUMBER(IFERROR(SEARCH(Orders!$E18,O149,1),""))</f>
        <v>1</v>
      </c>
      <c r="R149">
        <f>IF(Q149=1,COUNTIF($Q$2:Q149,1),"")</f>
        <v>148</v>
      </c>
      <c r="S149" t="str">
        <f>IFERROR(INDEX($O2:$O986,MATCH(ROWS($Q$2:Q149),$R2:$R986,0)),"")</f>
        <v>Mfw21mm1-001-M  M Mason Mid</v>
      </c>
    </row>
    <row r="150" spans="1:19" x14ac:dyDescent="0.25">
      <c r="A150" s="80">
        <v>13</v>
      </c>
      <c r="B150" s="81" t="s">
        <v>308</v>
      </c>
      <c r="C150" s="95" t="s">
        <v>278</v>
      </c>
      <c r="D150" s="95" t="s">
        <v>113</v>
      </c>
      <c r="E150" s="95" t="s">
        <v>309</v>
      </c>
      <c r="F150" s="82" t="s">
        <v>280</v>
      </c>
      <c r="G150" s="83" t="s">
        <v>315</v>
      </c>
      <c r="H150" s="84" t="s">
        <v>117</v>
      </c>
      <c r="I150" s="82">
        <v>10</v>
      </c>
      <c r="J150" s="96"/>
      <c r="K150" s="86">
        <v>82.5</v>
      </c>
      <c r="L150" s="86">
        <v>165</v>
      </c>
      <c r="M150" s="86">
        <v>164.95</v>
      </c>
      <c r="N150" s="86">
        <f t="shared" si="2"/>
        <v>0</v>
      </c>
      <c r="O150" s="97" t="s">
        <v>311</v>
      </c>
      <c r="P150" s="98" t="s">
        <v>120</v>
      </c>
      <c r="Q150">
        <f>--ISNUMBER(IFERROR(SEARCH(Orders!$E18,O150,1),""))</f>
        <v>1</v>
      </c>
      <c r="R150">
        <f>IF(Q150=1,COUNTIF($Q$2:Q150,1),"")</f>
        <v>149</v>
      </c>
      <c r="S150" t="str">
        <f>IFERROR(INDEX($O2:$O986,MATCH(ROWS($Q$2:Q150),$R2:$R986,0)),"")</f>
        <v>Mfw21mm1-001-M  M Mason Mid</v>
      </c>
    </row>
    <row r="151" spans="1:19" x14ac:dyDescent="0.25">
      <c r="A151" s="80">
        <v>13</v>
      </c>
      <c r="B151" s="81" t="s">
        <v>308</v>
      </c>
      <c r="C151" s="95" t="s">
        <v>278</v>
      </c>
      <c r="D151" s="95" t="s">
        <v>113</v>
      </c>
      <c r="E151" s="95" t="s">
        <v>309</v>
      </c>
      <c r="F151" s="82" t="s">
        <v>280</v>
      </c>
      <c r="G151" s="83" t="s">
        <v>316</v>
      </c>
      <c r="H151" s="84" t="s">
        <v>117</v>
      </c>
      <c r="I151" s="82">
        <v>10.5</v>
      </c>
      <c r="J151" s="96"/>
      <c r="K151" s="86">
        <v>82.5</v>
      </c>
      <c r="L151" s="86">
        <v>165</v>
      </c>
      <c r="M151" s="86">
        <v>164.95</v>
      </c>
      <c r="N151" s="86">
        <f t="shared" si="2"/>
        <v>0</v>
      </c>
      <c r="O151" s="97" t="s">
        <v>311</v>
      </c>
      <c r="P151" s="98" t="s">
        <v>120</v>
      </c>
      <c r="Q151">
        <f>--ISNUMBER(IFERROR(SEARCH(Orders!$E18,O151,1),""))</f>
        <v>1</v>
      </c>
      <c r="R151">
        <f>IF(Q151=1,COUNTIF($Q$2:Q151,1),"")</f>
        <v>150</v>
      </c>
      <c r="S151" t="str">
        <f>IFERROR(INDEX($O2:$O986,MATCH(ROWS($Q$2:Q151),$R2:$R986,0)),"")</f>
        <v>Mfw21mm1-001-M  M Mason Mid</v>
      </c>
    </row>
    <row r="152" spans="1:19" x14ac:dyDescent="0.25">
      <c r="A152" s="80">
        <v>13</v>
      </c>
      <c r="B152" s="81" t="s">
        <v>308</v>
      </c>
      <c r="C152" s="95" t="s">
        <v>278</v>
      </c>
      <c r="D152" s="95" t="s">
        <v>113</v>
      </c>
      <c r="E152" s="95" t="s">
        <v>309</v>
      </c>
      <c r="F152" s="82" t="s">
        <v>280</v>
      </c>
      <c r="G152" s="83" t="s">
        <v>317</v>
      </c>
      <c r="H152" s="84" t="s">
        <v>117</v>
      </c>
      <c r="I152" s="82">
        <v>11</v>
      </c>
      <c r="J152" s="96"/>
      <c r="K152" s="86">
        <v>82.5</v>
      </c>
      <c r="L152" s="86">
        <v>165</v>
      </c>
      <c r="M152" s="86">
        <v>164.95</v>
      </c>
      <c r="N152" s="86">
        <f t="shared" si="2"/>
        <v>0</v>
      </c>
      <c r="O152" s="97" t="s">
        <v>311</v>
      </c>
      <c r="P152" s="98" t="s">
        <v>120</v>
      </c>
      <c r="Q152">
        <f>--ISNUMBER(IFERROR(SEARCH(Orders!$E18,O152,1),""))</f>
        <v>1</v>
      </c>
      <c r="R152">
        <f>IF(Q152=1,COUNTIF($Q$2:Q152,1),"")</f>
        <v>151</v>
      </c>
      <c r="S152" t="str">
        <f>IFERROR(INDEX($O2:$O986,MATCH(ROWS($Q$2:Q152),$R2:$R986,0)),"")</f>
        <v>Mfw21mm1-001-M  M Mason Mid</v>
      </c>
    </row>
    <row r="153" spans="1:19" x14ac:dyDescent="0.25">
      <c r="A153" s="80">
        <v>13</v>
      </c>
      <c r="B153" s="81" t="s">
        <v>308</v>
      </c>
      <c r="C153" s="95" t="s">
        <v>278</v>
      </c>
      <c r="D153" s="95" t="s">
        <v>113</v>
      </c>
      <c r="E153" s="95" t="s">
        <v>309</v>
      </c>
      <c r="F153" s="82" t="s">
        <v>280</v>
      </c>
      <c r="G153" s="83" t="s">
        <v>318</v>
      </c>
      <c r="H153" s="84" t="s">
        <v>117</v>
      </c>
      <c r="I153" s="82">
        <v>11.5</v>
      </c>
      <c r="J153" s="96"/>
      <c r="K153" s="86">
        <v>82.5</v>
      </c>
      <c r="L153" s="86">
        <v>165</v>
      </c>
      <c r="M153" s="86">
        <v>164.95</v>
      </c>
      <c r="N153" s="86">
        <f t="shared" si="2"/>
        <v>0</v>
      </c>
      <c r="O153" s="97" t="s">
        <v>311</v>
      </c>
      <c r="P153" s="98" t="s">
        <v>120</v>
      </c>
      <c r="Q153">
        <f>--ISNUMBER(IFERROR(SEARCH(Orders!$E18,O153,1),""))</f>
        <v>1</v>
      </c>
      <c r="R153">
        <f>IF(Q153=1,COUNTIF($Q$2:Q153,1),"")</f>
        <v>152</v>
      </c>
      <c r="S153" t="str">
        <f>IFERROR(INDEX($O2:$O986,MATCH(ROWS($Q$2:Q153),$R2:$R986,0)),"")</f>
        <v>Mfw21mm1-001-M  M Mason Mid</v>
      </c>
    </row>
    <row r="154" spans="1:19" x14ac:dyDescent="0.25">
      <c r="A154" s="80">
        <v>13</v>
      </c>
      <c r="B154" s="81" t="s">
        <v>308</v>
      </c>
      <c r="C154" s="95" t="s">
        <v>278</v>
      </c>
      <c r="D154" s="95" t="s">
        <v>113</v>
      </c>
      <c r="E154" s="95" t="s">
        <v>309</v>
      </c>
      <c r="F154" s="82" t="s">
        <v>280</v>
      </c>
      <c r="G154" s="83" t="s">
        <v>319</v>
      </c>
      <c r="H154" s="84" t="s">
        <v>117</v>
      </c>
      <c r="I154" s="82">
        <v>12</v>
      </c>
      <c r="J154" s="96"/>
      <c r="K154" s="86">
        <v>82.5</v>
      </c>
      <c r="L154" s="86">
        <v>165</v>
      </c>
      <c r="M154" s="86">
        <v>164.95</v>
      </c>
      <c r="N154" s="86">
        <f t="shared" si="2"/>
        <v>0</v>
      </c>
      <c r="O154" s="97" t="s">
        <v>311</v>
      </c>
      <c r="P154" s="98" t="s">
        <v>120</v>
      </c>
      <c r="Q154">
        <f>--ISNUMBER(IFERROR(SEARCH(Orders!$E18,O154,1),""))</f>
        <v>1</v>
      </c>
      <c r="R154">
        <f>IF(Q154=1,COUNTIF($Q$2:Q154,1),"")</f>
        <v>153</v>
      </c>
      <c r="S154" t="str">
        <f>IFERROR(INDEX($O2:$O986,MATCH(ROWS($Q$2:Q154),$R2:$R986,0)),"")</f>
        <v>Mfw21mm1-001-M  M Mason Mid</v>
      </c>
    </row>
    <row r="155" spans="1:19" x14ac:dyDescent="0.25">
      <c r="A155" s="80">
        <v>13</v>
      </c>
      <c r="B155" s="81" t="s">
        <v>308</v>
      </c>
      <c r="C155" s="95" t="s">
        <v>278</v>
      </c>
      <c r="D155" s="95" t="s">
        <v>113</v>
      </c>
      <c r="E155" s="95" t="s">
        <v>309</v>
      </c>
      <c r="F155" s="82" t="s">
        <v>280</v>
      </c>
      <c r="G155" s="83" t="s">
        <v>320</v>
      </c>
      <c r="H155" s="84" t="s">
        <v>117</v>
      </c>
      <c r="I155" s="82">
        <v>12.5</v>
      </c>
      <c r="J155" s="96"/>
      <c r="K155" s="86">
        <v>82.5</v>
      </c>
      <c r="L155" s="86">
        <v>165</v>
      </c>
      <c r="M155" s="86">
        <v>164.95</v>
      </c>
      <c r="N155" s="86">
        <f t="shared" si="2"/>
        <v>0</v>
      </c>
      <c r="O155" s="97" t="s">
        <v>311</v>
      </c>
      <c r="P155" s="98" t="s">
        <v>120</v>
      </c>
      <c r="Q155">
        <f>--ISNUMBER(IFERROR(SEARCH(Orders!$E18,O155,1),""))</f>
        <v>1</v>
      </c>
      <c r="R155">
        <f>IF(Q155=1,COUNTIF($Q$2:Q155,1),"")</f>
        <v>154</v>
      </c>
      <c r="S155" t="str">
        <f>IFERROR(INDEX($O2:$O986,MATCH(ROWS($Q$2:Q155),$R2:$R986,0)),"")</f>
        <v>Mfw21mm1-001-M  M Mason Mid</v>
      </c>
    </row>
    <row r="156" spans="1:19" x14ac:dyDescent="0.25">
      <c r="A156" s="80">
        <v>13</v>
      </c>
      <c r="B156" s="81" t="s">
        <v>308</v>
      </c>
      <c r="C156" s="95" t="s">
        <v>278</v>
      </c>
      <c r="D156" s="95" t="s">
        <v>113</v>
      </c>
      <c r="E156" s="95" t="s">
        <v>309</v>
      </c>
      <c r="F156" s="82" t="s">
        <v>280</v>
      </c>
      <c r="G156" s="83" t="s">
        <v>321</v>
      </c>
      <c r="H156" s="84" t="s">
        <v>117</v>
      </c>
      <c r="I156" s="82">
        <v>13</v>
      </c>
      <c r="J156" s="96"/>
      <c r="K156" s="86">
        <v>82.5</v>
      </c>
      <c r="L156" s="86">
        <v>165</v>
      </c>
      <c r="M156" s="86">
        <v>164.95</v>
      </c>
      <c r="N156" s="86">
        <f t="shared" si="2"/>
        <v>0</v>
      </c>
      <c r="O156" s="97" t="s">
        <v>311</v>
      </c>
      <c r="P156" s="98" t="s">
        <v>120</v>
      </c>
      <c r="Q156">
        <f>--ISNUMBER(IFERROR(SEARCH(Orders!$E18,O156,1),""))</f>
        <v>1</v>
      </c>
      <c r="R156">
        <f>IF(Q156=1,COUNTIF($Q$2:Q156,1),"")</f>
        <v>155</v>
      </c>
      <c r="S156" t="str">
        <f>IFERROR(INDEX($O2:$O986,MATCH(ROWS($Q$2:Q156),$R2:$R986,0)),"")</f>
        <v>Mfw21mm1-001-M  M Mason Mid</v>
      </c>
    </row>
    <row r="157" spans="1:19" x14ac:dyDescent="0.25">
      <c r="A157" s="80">
        <v>13</v>
      </c>
      <c r="B157" s="81" t="s">
        <v>308</v>
      </c>
      <c r="C157" s="95" t="s">
        <v>278</v>
      </c>
      <c r="D157" s="95" t="s">
        <v>113</v>
      </c>
      <c r="E157" s="95" t="s">
        <v>309</v>
      </c>
      <c r="F157" s="82" t="s">
        <v>280</v>
      </c>
      <c r="G157" s="83" t="s">
        <v>322</v>
      </c>
      <c r="H157" s="84" t="s">
        <v>117</v>
      </c>
      <c r="I157" s="82">
        <v>14</v>
      </c>
      <c r="J157" s="96"/>
      <c r="K157" s="86">
        <v>82.5</v>
      </c>
      <c r="L157" s="86">
        <v>165</v>
      </c>
      <c r="M157" s="86">
        <v>164.95</v>
      </c>
      <c r="N157" s="86">
        <f t="shared" si="2"/>
        <v>0</v>
      </c>
      <c r="O157" s="97" t="s">
        <v>311</v>
      </c>
      <c r="P157" s="98" t="s">
        <v>120</v>
      </c>
      <c r="Q157">
        <f>--ISNUMBER(IFERROR(SEARCH(Orders!$E18,O157,1),""))</f>
        <v>1</v>
      </c>
      <c r="R157">
        <f>IF(Q157=1,COUNTIF($Q$2:Q157,1),"")</f>
        <v>156</v>
      </c>
      <c r="S157" t="str">
        <f>IFERROR(INDEX($O2:$O986,MATCH(ROWS($Q$2:Q157),$R2:$R986,0)),"")</f>
        <v>Mfw21mm1-001-M  M Mason Mid</v>
      </c>
    </row>
    <row r="158" spans="1:19" x14ac:dyDescent="0.25">
      <c r="A158" s="80">
        <v>10</v>
      </c>
      <c r="B158" s="81" t="s">
        <v>323</v>
      </c>
      <c r="C158" s="95" t="s">
        <v>324</v>
      </c>
      <c r="D158" s="95" t="s">
        <v>113</v>
      </c>
      <c r="E158" s="95" t="s">
        <v>325</v>
      </c>
      <c r="F158" s="82" t="s">
        <v>326</v>
      </c>
      <c r="G158" s="83" t="s">
        <v>327</v>
      </c>
      <c r="H158" s="84" t="s">
        <v>117</v>
      </c>
      <c r="I158" s="82">
        <v>8</v>
      </c>
      <c r="J158" s="96"/>
      <c r="K158" s="86">
        <v>77.5</v>
      </c>
      <c r="L158" s="86">
        <v>155</v>
      </c>
      <c r="M158" s="86">
        <v>154.94999999999999</v>
      </c>
      <c r="N158" s="86">
        <f t="shared" si="2"/>
        <v>0</v>
      </c>
      <c r="O158" s="97" t="s">
        <v>328</v>
      </c>
      <c r="P158" s="98" t="s">
        <v>120</v>
      </c>
      <c r="Q158">
        <f>--ISNUMBER(IFERROR(SEARCH(Orders!$E18,O158,1),""))</f>
        <v>1</v>
      </c>
      <c r="R158">
        <f>IF(Q158=1,COUNTIF($Q$2:Q158,1),"")</f>
        <v>157</v>
      </c>
      <c r="S158" t="str">
        <f>IFERROR(INDEX($O2:$O986,MATCH(ROWS($Q$2:Q158),$R2:$R986,0)),"")</f>
        <v>Mss18rl2-302-M  M Range Low</v>
      </c>
    </row>
    <row r="159" spans="1:19" x14ac:dyDescent="0.25">
      <c r="A159" s="80">
        <v>10</v>
      </c>
      <c r="B159" s="81" t="s">
        <v>323</v>
      </c>
      <c r="C159" s="95" t="s">
        <v>324</v>
      </c>
      <c r="D159" s="95" t="s">
        <v>113</v>
      </c>
      <c r="E159" s="95" t="s">
        <v>325</v>
      </c>
      <c r="F159" s="82" t="s">
        <v>326</v>
      </c>
      <c r="G159" s="83" t="s">
        <v>329</v>
      </c>
      <c r="H159" s="84" t="s">
        <v>117</v>
      </c>
      <c r="I159" s="82">
        <v>8.5</v>
      </c>
      <c r="J159" s="96"/>
      <c r="K159" s="86">
        <v>77.5</v>
      </c>
      <c r="L159" s="86">
        <v>155</v>
      </c>
      <c r="M159" s="86">
        <v>154.94999999999999</v>
      </c>
      <c r="N159" s="86">
        <f t="shared" si="2"/>
        <v>0</v>
      </c>
      <c r="O159" s="97" t="s">
        <v>328</v>
      </c>
      <c r="P159" s="98" t="s">
        <v>120</v>
      </c>
      <c r="Q159">
        <f>--ISNUMBER(IFERROR(SEARCH(Orders!$E18,O159,1),""))</f>
        <v>1</v>
      </c>
      <c r="R159">
        <f>IF(Q159=1,COUNTIF($Q$2:Q159,1),"")</f>
        <v>158</v>
      </c>
      <c r="S159" t="str">
        <f>IFERROR(INDEX($O2:$O986,MATCH(ROWS($Q$2:Q159),$R2:$R986,0)),"")</f>
        <v>Mss18rl2-302-M  M Range Low</v>
      </c>
    </row>
    <row r="160" spans="1:19" x14ac:dyDescent="0.25">
      <c r="A160" s="80">
        <v>10</v>
      </c>
      <c r="B160" s="81" t="s">
        <v>323</v>
      </c>
      <c r="C160" s="95" t="s">
        <v>324</v>
      </c>
      <c r="D160" s="95" t="s">
        <v>113</v>
      </c>
      <c r="E160" s="95" t="s">
        <v>325</v>
      </c>
      <c r="F160" s="82" t="s">
        <v>326</v>
      </c>
      <c r="G160" s="83" t="s">
        <v>330</v>
      </c>
      <c r="H160" s="84" t="s">
        <v>117</v>
      </c>
      <c r="I160" s="82">
        <v>9</v>
      </c>
      <c r="J160" s="96"/>
      <c r="K160" s="86">
        <v>77.5</v>
      </c>
      <c r="L160" s="86">
        <v>155</v>
      </c>
      <c r="M160" s="86">
        <v>154.94999999999999</v>
      </c>
      <c r="N160" s="86">
        <f t="shared" si="2"/>
        <v>0</v>
      </c>
      <c r="O160" s="97" t="s">
        <v>328</v>
      </c>
      <c r="P160" s="98" t="s">
        <v>120</v>
      </c>
      <c r="Q160">
        <f>--ISNUMBER(IFERROR(SEARCH(Orders!$E18,O160,1),""))</f>
        <v>1</v>
      </c>
      <c r="R160">
        <f>IF(Q160=1,COUNTIF($Q$2:Q160,1),"")</f>
        <v>159</v>
      </c>
      <c r="S160" t="str">
        <f>IFERROR(INDEX($O2:$O986,MATCH(ROWS($Q$2:Q160),$R2:$R986,0)),"")</f>
        <v>Mss18rl2-302-M  M Range Low</v>
      </c>
    </row>
    <row r="161" spans="1:19" x14ac:dyDescent="0.25">
      <c r="A161" s="80">
        <v>10</v>
      </c>
      <c r="B161" s="81" t="s">
        <v>323</v>
      </c>
      <c r="C161" s="95" t="s">
        <v>324</v>
      </c>
      <c r="D161" s="95" t="s">
        <v>113</v>
      </c>
      <c r="E161" s="95" t="s">
        <v>325</v>
      </c>
      <c r="F161" s="82" t="s">
        <v>326</v>
      </c>
      <c r="G161" s="83" t="s">
        <v>331</v>
      </c>
      <c r="H161" s="84" t="s">
        <v>117</v>
      </c>
      <c r="I161" s="82">
        <v>9.5</v>
      </c>
      <c r="J161" s="96"/>
      <c r="K161" s="86">
        <v>77.5</v>
      </c>
      <c r="L161" s="86">
        <v>155</v>
      </c>
      <c r="M161" s="86">
        <v>154.94999999999999</v>
      </c>
      <c r="N161" s="86">
        <f t="shared" si="2"/>
        <v>0</v>
      </c>
      <c r="O161" s="97" t="s">
        <v>328</v>
      </c>
      <c r="P161" s="98" t="s">
        <v>120</v>
      </c>
      <c r="Q161">
        <f>--ISNUMBER(IFERROR(SEARCH(Orders!$E18,O161,1),""))</f>
        <v>1</v>
      </c>
      <c r="R161">
        <f>IF(Q161=1,COUNTIF($Q$2:Q161,1),"")</f>
        <v>160</v>
      </c>
      <c r="S161" t="str">
        <f>IFERROR(INDEX($O2:$O986,MATCH(ROWS($Q$2:Q161),$R2:$R986,0)),"")</f>
        <v>Mss18rl2-302-M  M Range Low</v>
      </c>
    </row>
    <row r="162" spans="1:19" x14ac:dyDescent="0.25">
      <c r="A162" s="80">
        <v>10</v>
      </c>
      <c r="B162" s="81" t="s">
        <v>323</v>
      </c>
      <c r="C162" s="95" t="s">
        <v>324</v>
      </c>
      <c r="D162" s="95" t="s">
        <v>113</v>
      </c>
      <c r="E162" s="95" t="s">
        <v>325</v>
      </c>
      <c r="F162" s="82" t="s">
        <v>326</v>
      </c>
      <c r="G162" s="83" t="s">
        <v>332</v>
      </c>
      <c r="H162" s="84" t="s">
        <v>117</v>
      </c>
      <c r="I162" s="82">
        <v>10</v>
      </c>
      <c r="J162" s="96"/>
      <c r="K162" s="86">
        <v>77.5</v>
      </c>
      <c r="L162" s="86">
        <v>155</v>
      </c>
      <c r="M162" s="86">
        <v>154.94999999999999</v>
      </c>
      <c r="N162" s="86">
        <f t="shared" si="2"/>
        <v>0</v>
      </c>
      <c r="O162" s="97" t="s">
        <v>328</v>
      </c>
      <c r="P162" s="98" t="s">
        <v>120</v>
      </c>
      <c r="Q162">
        <f>--ISNUMBER(IFERROR(SEARCH(Orders!$E18,O162,1),""))</f>
        <v>1</v>
      </c>
      <c r="R162">
        <f>IF(Q162=1,COUNTIF($Q$2:Q162,1),"")</f>
        <v>161</v>
      </c>
      <c r="S162" t="str">
        <f>IFERROR(INDEX($O2:$O986,MATCH(ROWS($Q$2:Q162),$R2:$R986,0)),"")</f>
        <v>Mss18rl2-302-M  M Range Low</v>
      </c>
    </row>
    <row r="163" spans="1:19" x14ac:dyDescent="0.25">
      <c r="A163" s="80">
        <v>10</v>
      </c>
      <c r="B163" s="81" t="s">
        <v>323</v>
      </c>
      <c r="C163" s="95" t="s">
        <v>324</v>
      </c>
      <c r="D163" s="95" t="s">
        <v>113</v>
      </c>
      <c r="E163" s="95" t="s">
        <v>325</v>
      </c>
      <c r="F163" s="82" t="s">
        <v>326</v>
      </c>
      <c r="G163" s="83" t="s">
        <v>333</v>
      </c>
      <c r="H163" s="84" t="s">
        <v>117</v>
      </c>
      <c r="I163" s="82">
        <v>10.5</v>
      </c>
      <c r="J163" s="96"/>
      <c r="K163" s="86">
        <v>77.5</v>
      </c>
      <c r="L163" s="86">
        <v>155</v>
      </c>
      <c r="M163" s="86">
        <v>154.94999999999999</v>
      </c>
      <c r="N163" s="86">
        <f t="shared" si="2"/>
        <v>0</v>
      </c>
      <c r="O163" s="97" t="s">
        <v>328</v>
      </c>
      <c r="P163" s="98" t="s">
        <v>120</v>
      </c>
      <c r="Q163">
        <f>--ISNUMBER(IFERROR(SEARCH(Orders!$E18,O163,1),""))</f>
        <v>1</v>
      </c>
      <c r="R163">
        <f>IF(Q163=1,COUNTIF($Q$2:Q163,1),"")</f>
        <v>162</v>
      </c>
      <c r="S163" t="str">
        <f>IFERROR(INDEX($O2:$O986,MATCH(ROWS($Q$2:Q163),$R2:$R986,0)),"")</f>
        <v>Mss18rl2-302-M  M Range Low</v>
      </c>
    </row>
    <row r="164" spans="1:19" x14ac:dyDescent="0.25">
      <c r="A164" s="80">
        <v>10</v>
      </c>
      <c r="B164" s="81" t="s">
        <v>323</v>
      </c>
      <c r="C164" s="95" t="s">
        <v>324</v>
      </c>
      <c r="D164" s="95" t="s">
        <v>113</v>
      </c>
      <c r="E164" s="95" t="s">
        <v>325</v>
      </c>
      <c r="F164" s="82" t="s">
        <v>326</v>
      </c>
      <c r="G164" s="83" t="s">
        <v>334</v>
      </c>
      <c r="H164" s="84" t="s">
        <v>117</v>
      </c>
      <c r="I164" s="82">
        <v>11</v>
      </c>
      <c r="J164" s="96"/>
      <c r="K164" s="86">
        <v>77.5</v>
      </c>
      <c r="L164" s="86">
        <v>155</v>
      </c>
      <c r="M164" s="86">
        <v>154.94999999999999</v>
      </c>
      <c r="N164" s="86">
        <f t="shared" si="2"/>
        <v>0</v>
      </c>
      <c r="O164" s="97" t="s">
        <v>328</v>
      </c>
      <c r="P164" s="98" t="s">
        <v>120</v>
      </c>
      <c r="Q164">
        <f>--ISNUMBER(IFERROR(SEARCH(Orders!$E18,O164,1),""))</f>
        <v>1</v>
      </c>
      <c r="R164">
        <f>IF(Q164=1,COUNTIF($Q$2:Q164,1),"")</f>
        <v>163</v>
      </c>
      <c r="S164" t="str">
        <f>IFERROR(INDEX($O2:$O986,MATCH(ROWS($Q$2:Q164),$R2:$R986,0)),"")</f>
        <v>Mss18rl2-302-M  M Range Low</v>
      </c>
    </row>
    <row r="165" spans="1:19" x14ac:dyDescent="0.25">
      <c r="A165" s="80">
        <v>10</v>
      </c>
      <c r="B165" s="81" t="s">
        <v>323</v>
      </c>
      <c r="C165" s="95" t="s">
        <v>324</v>
      </c>
      <c r="D165" s="95" t="s">
        <v>113</v>
      </c>
      <c r="E165" s="95" t="s">
        <v>325</v>
      </c>
      <c r="F165" s="82" t="s">
        <v>326</v>
      </c>
      <c r="G165" s="83" t="s">
        <v>335</v>
      </c>
      <c r="H165" s="84" t="s">
        <v>117</v>
      </c>
      <c r="I165" s="82">
        <v>11.5</v>
      </c>
      <c r="J165" s="96"/>
      <c r="K165" s="86">
        <v>77.5</v>
      </c>
      <c r="L165" s="86">
        <v>155</v>
      </c>
      <c r="M165" s="86">
        <v>154.94999999999999</v>
      </c>
      <c r="N165" s="86">
        <f t="shared" si="2"/>
        <v>0</v>
      </c>
      <c r="O165" s="97" t="s">
        <v>328</v>
      </c>
      <c r="P165" s="98" t="s">
        <v>120</v>
      </c>
      <c r="Q165">
        <f>--ISNUMBER(IFERROR(SEARCH(Orders!$E18,O165,1),""))</f>
        <v>1</v>
      </c>
      <c r="R165">
        <f>IF(Q165=1,COUNTIF($Q$2:Q165,1),"")</f>
        <v>164</v>
      </c>
      <c r="S165" t="str">
        <f>IFERROR(INDEX($O2:$O986,MATCH(ROWS($Q$2:Q165),$R2:$R986,0)),"")</f>
        <v>Mss18rl2-302-M  M Range Low</v>
      </c>
    </row>
    <row r="166" spans="1:19" x14ac:dyDescent="0.25">
      <c r="A166" s="80">
        <v>10</v>
      </c>
      <c r="B166" s="81" t="s">
        <v>323</v>
      </c>
      <c r="C166" s="95" t="s">
        <v>324</v>
      </c>
      <c r="D166" s="95" t="s">
        <v>113</v>
      </c>
      <c r="E166" s="95" t="s">
        <v>325</v>
      </c>
      <c r="F166" s="82" t="s">
        <v>326</v>
      </c>
      <c r="G166" s="83" t="s">
        <v>336</v>
      </c>
      <c r="H166" s="84" t="s">
        <v>117</v>
      </c>
      <c r="I166" s="82">
        <v>12</v>
      </c>
      <c r="J166" s="96"/>
      <c r="K166" s="86">
        <v>77.5</v>
      </c>
      <c r="L166" s="86">
        <v>155</v>
      </c>
      <c r="M166" s="86">
        <v>154.94999999999999</v>
      </c>
      <c r="N166" s="86">
        <f t="shared" si="2"/>
        <v>0</v>
      </c>
      <c r="O166" s="97" t="s">
        <v>328</v>
      </c>
      <c r="P166" s="98" t="s">
        <v>120</v>
      </c>
      <c r="Q166">
        <f>--ISNUMBER(IFERROR(SEARCH(Orders!$E18,O166,1),""))</f>
        <v>1</v>
      </c>
      <c r="R166">
        <f>IF(Q166=1,COUNTIF($Q$2:Q166,1),"")</f>
        <v>165</v>
      </c>
      <c r="S166" t="str">
        <f>IFERROR(INDEX($O2:$O986,MATCH(ROWS($Q$2:Q166),$R2:$R986,0)),"")</f>
        <v>Mss18rl2-302-M  M Range Low</v>
      </c>
    </row>
    <row r="167" spans="1:19" x14ac:dyDescent="0.25">
      <c r="A167" s="80">
        <v>10</v>
      </c>
      <c r="B167" s="81" t="s">
        <v>323</v>
      </c>
      <c r="C167" s="95" t="s">
        <v>324</v>
      </c>
      <c r="D167" s="95" t="s">
        <v>113</v>
      </c>
      <c r="E167" s="95" t="s">
        <v>325</v>
      </c>
      <c r="F167" s="82" t="s">
        <v>326</v>
      </c>
      <c r="G167" s="83" t="s">
        <v>337</v>
      </c>
      <c r="H167" s="84" t="s">
        <v>117</v>
      </c>
      <c r="I167" s="82">
        <v>12.5</v>
      </c>
      <c r="J167" s="96"/>
      <c r="K167" s="86">
        <v>77.5</v>
      </c>
      <c r="L167" s="86">
        <v>155</v>
      </c>
      <c r="M167" s="86">
        <v>154.94999999999999</v>
      </c>
      <c r="N167" s="86">
        <f t="shared" si="2"/>
        <v>0</v>
      </c>
      <c r="O167" s="97" t="s">
        <v>328</v>
      </c>
      <c r="P167" s="98" t="s">
        <v>120</v>
      </c>
      <c r="Q167">
        <f>--ISNUMBER(IFERROR(SEARCH(Orders!$E18,O167,1),""))</f>
        <v>1</v>
      </c>
      <c r="R167">
        <f>IF(Q167=1,COUNTIF($Q$2:Q167,1),"")</f>
        <v>166</v>
      </c>
      <c r="S167" t="str">
        <f>IFERROR(INDEX($O2:$O986,MATCH(ROWS($Q$2:Q167),$R2:$R986,0)),"")</f>
        <v>Mss18rl2-302-M  M Range Low</v>
      </c>
    </row>
    <row r="168" spans="1:19" x14ac:dyDescent="0.25">
      <c r="A168" s="80">
        <v>10</v>
      </c>
      <c r="B168" s="81" t="s">
        <v>323</v>
      </c>
      <c r="C168" s="95" t="s">
        <v>324</v>
      </c>
      <c r="D168" s="95" t="s">
        <v>113</v>
      </c>
      <c r="E168" s="95" t="s">
        <v>325</v>
      </c>
      <c r="F168" s="82" t="s">
        <v>326</v>
      </c>
      <c r="G168" s="83" t="s">
        <v>338</v>
      </c>
      <c r="H168" s="84" t="s">
        <v>117</v>
      </c>
      <c r="I168" s="82">
        <v>13</v>
      </c>
      <c r="J168" s="96"/>
      <c r="K168" s="86">
        <v>77.5</v>
      </c>
      <c r="L168" s="86">
        <v>155</v>
      </c>
      <c r="M168" s="86">
        <v>154.94999999999999</v>
      </c>
      <c r="N168" s="86">
        <f t="shared" si="2"/>
        <v>0</v>
      </c>
      <c r="O168" s="97" t="s">
        <v>328</v>
      </c>
      <c r="P168" s="98" t="s">
        <v>120</v>
      </c>
      <c r="Q168">
        <f>--ISNUMBER(IFERROR(SEARCH(Orders!$E18,O168,1),""))</f>
        <v>1</v>
      </c>
      <c r="R168">
        <f>IF(Q168=1,COUNTIF($Q$2:Q168,1),"")</f>
        <v>167</v>
      </c>
      <c r="S168" t="str">
        <f>IFERROR(INDEX($O2:$O986,MATCH(ROWS($Q$2:Q168),$R2:$R986,0)),"")</f>
        <v>Mss18rl2-302-M  M Range Low</v>
      </c>
    </row>
    <row r="169" spans="1:19" x14ac:dyDescent="0.25">
      <c r="A169" s="80">
        <v>10</v>
      </c>
      <c r="B169" s="81" t="s">
        <v>323</v>
      </c>
      <c r="C169" s="95" t="s">
        <v>324</v>
      </c>
      <c r="D169" s="95" t="s">
        <v>113</v>
      </c>
      <c r="E169" s="95" t="s">
        <v>325</v>
      </c>
      <c r="F169" s="82" t="s">
        <v>326</v>
      </c>
      <c r="G169" s="83" t="s">
        <v>339</v>
      </c>
      <c r="H169" s="84" t="s">
        <v>117</v>
      </c>
      <c r="I169" s="82">
        <v>14</v>
      </c>
      <c r="J169" s="96"/>
      <c r="K169" s="86">
        <v>77.5</v>
      </c>
      <c r="L169" s="86">
        <v>155</v>
      </c>
      <c r="M169" s="86">
        <v>154.94999999999999</v>
      </c>
      <c r="N169" s="86">
        <f t="shared" si="2"/>
        <v>0</v>
      </c>
      <c r="O169" s="97" t="s">
        <v>328</v>
      </c>
      <c r="P169" s="98" t="s">
        <v>120</v>
      </c>
      <c r="Q169">
        <f>--ISNUMBER(IFERROR(SEARCH(Orders!$E18,O169,1),""))</f>
        <v>1</v>
      </c>
      <c r="R169">
        <f>IF(Q169=1,COUNTIF($Q$2:Q169,1),"")</f>
        <v>168</v>
      </c>
      <c r="S169" t="str">
        <f>IFERROR(INDEX($O2:$O986,MATCH(ROWS($Q$2:Q169),$R2:$R986,0)),"")</f>
        <v>Mss18rl2-302-M  M Range Low</v>
      </c>
    </row>
    <row r="170" spans="1:19" x14ac:dyDescent="0.25">
      <c r="A170" s="80">
        <v>8</v>
      </c>
      <c r="B170" s="81" t="s">
        <v>340</v>
      </c>
      <c r="C170" s="95" t="s">
        <v>341</v>
      </c>
      <c r="D170" s="95" t="s">
        <v>113</v>
      </c>
      <c r="E170" s="95" t="s">
        <v>342</v>
      </c>
      <c r="F170" s="82" t="s">
        <v>343</v>
      </c>
      <c r="G170" s="83" t="s">
        <v>344</v>
      </c>
      <c r="H170" s="84" t="s">
        <v>117</v>
      </c>
      <c r="I170" s="82">
        <v>8</v>
      </c>
      <c r="J170" s="96"/>
      <c r="K170" s="86">
        <v>65</v>
      </c>
      <c r="L170" s="86">
        <v>130</v>
      </c>
      <c r="M170" s="86">
        <v>129.94999999999999</v>
      </c>
      <c r="N170" s="86">
        <f t="shared" si="2"/>
        <v>0</v>
      </c>
      <c r="O170" s="97" t="s">
        <v>345</v>
      </c>
      <c r="P170" s="98" t="s">
        <v>120</v>
      </c>
      <c r="Q170">
        <f>--ISNUMBER(IFERROR(SEARCH(Orders!$E18,O170,1),""))</f>
        <v>1</v>
      </c>
      <c r="R170">
        <f>IF(Q170=1,COUNTIF($Q$2:Q170,1),"")</f>
        <v>169</v>
      </c>
      <c r="S170" t="str">
        <f>IFERROR(INDEX($O2:$O986,MATCH(ROWS($Q$2:Q170),$R2:$R986,0)),"")</f>
        <v>Mss21b1-492-M  M Banks Low Top</v>
      </c>
    </row>
    <row r="171" spans="1:19" x14ac:dyDescent="0.25">
      <c r="A171" s="80">
        <v>8</v>
      </c>
      <c r="B171" s="81" t="s">
        <v>340</v>
      </c>
      <c r="C171" s="95" t="s">
        <v>341</v>
      </c>
      <c r="D171" s="95" t="s">
        <v>113</v>
      </c>
      <c r="E171" s="95" t="s">
        <v>342</v>
      </c>
      <c r="F171" s="82" t="s">
        <v>343</v>
      </c>
      <c r="G171" s="83" t="s">
        <v>346</v>
      </c>
      <c r="H171" s="84" t="s">
        <v>117</v>
      </c>
      <c r="I171" s="82">
        <v>8.5</v>
      </c>
      <c r="J171" s="96"/>
      <c r="K171" s="86">
        <v>65</v>
      </c>
      <c r="L171" s="86">
        <v>130</v>
      </c>
      <c r="M171" s="86">
        <v>129.94999999999999</v>
      </c>
      <c r="N171" s="86">
        <f t="shared" si="2"/>
        <v>0</v>
      </c>
      <c r="O171" s="97" t="s">
        <v>345</v>
      </c>
      <c r="P171" s="98" t="s">
        <v>120</v>
      </c>
      <c r="Q171">
        <f>--ISNUMBER(IFERROR(SEARCH(Orders!$E18,O171,1),""))</f>
        <v>1</v>
      </c>
      <c r="R171">
        <f>IF(Q171=1,COUNTIF($Q$2:Q171,1),"")</f>
        <v>170</v>
      </c>
      <c r="S171" t="str">
        <f>IFERROR(INDEX($O2:$O986,MATCH(ROWS($Q$2:Q171),$R2:$R986,0)),"")</f>
        <v>Mss21b1-492-M  M Banks Low Top</v>
      </c>
    </row>
    <row r="172" spans="1:19" x14ac:dyDescent="0.25">
      <c r="A172" s="80">
        <v>8</v>
      </c>
      <c r="B172" s="81" t="s">
        <v>340</v>
      </c>
      <c r="C172" s="95" t="s">
        <v>341</v>
      </c>
      <c r="D172" s="95" t="s">
        <v>113</v>
      </c>
      <c r="E172" s="95" t="s">
        <v>342</v>
      </c>
      <c r="F172" s="82" t="s">
        <v>343</v>
      </c>
      <c r="G172" s="83" t="s">
        <v>347</v>
      </c>
      <c r="H172" s="84" t="s">
        <v>117</v>
      </c>
      <c r="I172" s="82">
        <v>9</v>
      </c>
      <c r="J172" s="96"/>
      <c r="K172" s="86">
        <v>65</v>
      </c>
      <c r="L172" s="86">
        <v>130</v>
      </c>
      <c r="M172" s="86">
        <v>129.94999999999999</v>
      </c>
      <c r="N172" s="86">
        <f t="shared" si="2"/>
        <v>0</v>
      </c>
      <c r="O172" s="97" t="s">
        <v>345</v>
      </c>
      <c r="P172" s="98" t="s">
        <v>120</v>
      </c>
      <c r="Q172">
        <f>--ISNUMBER(IFERROR(SEARCH(Orders!$E18,O172,1),""))</f>
        <v>1</v>
      </c>
      <c r="R172">
        <f>IF(Q172=1,COUNTIF($Q$2:Q172,1),"")</f>
        <v>171</v>
      </c>
      <c r="S172" t="str">
        <f>IFERROR(INDEX($O2:$O986,MATCH(ROWS($Q$2:Q172),$R2:$R986,0)),"")</f>
        <v>Mss21b1-492-M  M Banks Low Top</v>
      </c>
    </row>
    <row r="173" spans="1:19" x14ac:dyDescent="0.25">
      <c r="A173" s="80">
        <v>8</v>
      </c>
      <c r="B173" s="81" t="s">
        <v>340</v>
      </c>
      <c r="C173" s="95" t="s">
        <v>341</v>
      </c>
      <c r="D173" s="95" t="s">
        <v>113</v>
      </c>
      <c r="E173" s="95" t="s">
        <v>342</v>
      </c>
      <c r="F173" s="82" t="s">
        <v>343</v>
      </c>
      <c r="G173" s="83" t="s">
        <v>348</v>
      </c>
      <c r="H173" s="84" t="s">
        <v>117</v>
      </c>
      <c r="I173" s="82">
        <v>9.5</v>
      </c>
      <c r="J173" s="96"/>
      <c r="K173" s="86">
        <v>65</v>
      </c>
      <c r="L173" s="86">
        <v>130</v>
      </c>
      <c r="M173" s="86">
        <v>129.94999999999999</v>
      </c>
      <c r="N173" s="86">
        <f t="shared" si="2"/>
        <v>0</v>
      </c>
      <c r="O173" s="97" t="s">
        <v>345</v>
      </c>
      <c r="P173" s="98" t="s">
        <v>120</v>
      </c>
      <c r="Q173">
        <f>--ISNUMBER(IFERROR(SEARCH(Orders!$E18,O173,1),""))</f>
        <v>1</v>
      </c>
      <c r="R173">
        <f>IF(Q173=1,COUNTIF($Q$2:Q173,1),"")</f>
        <v>172</v>
      </c>
      <c r="S173" t="str">
        <f>IFERROR(INDEX($O2:$O986,MATCH(ROWS($Q$2:Q173),$R2:$R986,0)),"")</f>
        <v>Mss21b1-492-M  M Banks Low Top</v>
      </c>
    </row>
    <row r="174" spans="1:19" x14ac:dyDescent="0.25">
      <c r="A174" s="80">
        <v>8</v>
      </c>
      <c r="B174" s="81" t="s">
        <v>340</v>
      </c>
      <c r="C174" s="95" t="s">
        <v>341</v>
      </c>
      <c r="D174" s="95" t="s">
        <v>113</v>
      </c>
      <c r="E174" s="95" t="s">
        <v>342</v>
      </c>
      <c r="F174" s="82" t="s">
        <v>343</v>
      </c>
      <c r="G174" s="83" t="s">
        <v>349</v>
      </c>
      <c r="H174" s="84" t="s">
        <v>117</v>
      </c>
      <c r="I174" s="82">
        <v>10</v>
      </c>
      <c r="J174" s="96"/>
      <c r="K174" s="86">
        <v>65</v>
      </c>
      <c r="L174" s="86">
        <v>130</v>
      </c>
      <c r="M174" s="86">
        <v>129.94999999999999</v>
      </c>
      <c r="N174" s="86">
        <f t="shared" si="2"/>
        <v>0</v>
      </c>
      <c r="O174" s="97" t="s">
        <v>345</v>
      </c>
      <c r="P174" s="98" t="s">
        <v>120</v>
      </c>
      <c r="Q174">
        <f>--ISNUMBER(IFERROR(SEARCH(Orders!$E18,O174,1),""))</f>
        <v>1</v>
      </c>
      <c r="R174">
        <f>IF(Q174=1,COUNTIF($Q$2:Q174,1),"")</f>
        <v>173</v>
      </c>
      <c r="S174" t="str">
        <f>IFERROR(INDEX($O2:$O986,MATCH(ROWS($Q$2:Q174),$R2:$R986,0)),"")</f>
        <v>Mss21b1-492-M  M Banks Low Top</v>
      </c>
    </row>
    <row r="175" spans="1:19" x14ac:dyDescent="0.25">
      <c r="A175" s="80">
        <v>8</v>
      </c>
      <c r="B175" s="81" t="s">
        <v>340</v>
      </c>
      <c r="C175" s="95" t="s">
        <v>341</v>
      </c>
      <c r="D175" s="95" t="s">
        <v>113</v>
      </c>
      <c r="E175" s="95" t="s">
        <v>342</v>
      </c>
      <c r="F175" s="82" t="s">
        <v>343</v>
      </c>
      <c r="G175" s="83" t="s">
        <v>350</v>
      </c>
      <c r="H175" s="84" t="s">
        <v>117</v>
      </c>
      <c r="I175" s="82">
        <v>10.5</v>
      </c>
      <c r="J175" s="96"/>
      <c r="K175" s="86">
        <v>65</v>
      </c>
      <c r="L175" s="86">
        <v>130</v>
      </c>
      <c r="M175" s="86">
        <v>129.94999999999999</v>
      </c>
      <c r="N175" s="86">
        <f t="shared" si="2"/>
        <v>0</v>
      </c>
      <c r="O175" s="97" t="s">
        <v>345</v>
      </c>
      <c r="P175" s="98" t="s">
        <v>120</v>
      </c>
      <c r="Q175">
        <f>--ISNUMBER(IFERROR(SEARCH(Orders!$E18,O175,1),""))</f>
        <v>1</v>
      </c>
      <c r="R175">
        <f>IF(Q175=1,COUNTIF($Q$2:Q175,1),"")</f>
        <v>174</v>
      </c>
      <c r="S175" t="str">
        <f>IFERROR(INDEX($O2:$O986,MATCH(ROWS($Q$2:Q175),$R2:$R986,0)),"")</f>
        <v>Mss21b1-492-M  M Banks Low Top</v>
      </c>
    </row>
    <row r="176" spans="1:19" x14ac:dyDescent="0.25">
      <c r="A176" s="80">
        <v>8</v>
      </c>
      <c r="B176" s="81" t="s">
        <v>340</v>
      </c>
      <c r="C176" s="95" t="s">
        <v>341</v>
      </c>
      <c r="D176" s="95" t="s">
        <v>113</v>
      </c>
      <c r="E176" s="95" t="s">
        <v>342</v>
      </c>
      <c r="F176" s="82" t="s">
        <v>343</v>
      </c>
      <c r="G176" s="83" t="s">
        <v>351</v>
      </c>
      <c r="H176" s="84" t="s">
        <v>117</v>
      </c>
      <c r="I176" s="82">
        <v>11</v>
      </c>
      <c r="J176" s="96"/>
      <c r="K176" s="86">
        <v>65</v>
      </c>
      <c r="L176" s="86">
        <v>130</v>
      </c>
      <c r="M176" s="86">
        <v>129.94999999999999</v>
      </c>
      <c r="N176" s="86">
        <f t="shared" si="2"/>
        <v>0</v>
      </c>
      <c r="O176" s="97" t="s">
        <v>345</v>
      </c>
      <c r="P176" s="98" t="s">
        <v>120</v>
      </c>
      <c r="Q176">
        <f>--ISNUMBER(IFERROR(SEARCH(Orders!$E18,O176,1),""))</f>
        <v>1</v>
      </c>
      <c r="R176">
        <f>IF(Q176=1,COUNTIF($Q$2:Q176,1),"")</f>
        <v>175</v>
      </c>
      <c r="S176" t="str">
        <f>IFERROR(INDEX($O2:$O986,MATCH(ROWS($Q$2:Q176),$R2:$R986,0)),"")</f>
        <v>Mss21b1-492-M  M Banks Low Top</v>
      </c>
    </row>
    <row r="177" spans="1:19" x14ac:dyDescent="0.25">
      <c r="A177" s="80">
        <v>8</v>
      </c>
      <c r="B177" s="81" t="s">
        <v>340</v>
      </c>
      <c r="C177" s="95" t="s">
        <v>341</v>
      </c>
      <c r="D177" s="95" t="s">
        <v>113</v>
      </c>
      <c r="E177" s="95" t="s">
        <v>342</v>
      </c>
      <c r="F177" s="82" t="s">
        <v>343</v>
      </c>
      <c r="G177" s="83" t="s">
        <v>352</v>
      </c>
      <c r="H177" s="84" t="s">
        <v>117</v>
      </c>
      <c r="I177" s="82">
        <v>11.5</v>
      </c>
      <c r="J177" s="96"/>
      <c r="K177" s="86">
        <v>65</v>
      </c>
      <c r="L177" s="86">
        <v>130</v>
      </c>
      <c r="M177" s="86">
        <v>129.94999999999999</v>
      </c>
      <c r="N177" s="86">
        <f t="shared" si="2"/>
        <v>0</v>
      </c>
      <c r="O177" s="97" t="s">
        <v>345</v>
      </c>
      <c r="P177" s="98" t="s">
        <v>120</v>
      </c>
      <c r="Q177">
        <f>--ISNUMBER(IFERROR(SEARCH(Orders!$E18,O177,1),""))</f>
        <v>1</v>
      </c>
      <c r="R177">
        <f>IF(Q177=1,COUNTIF($Q$2:Q177,1),"")</f>
        <v>176</v>
      </c>
      <c r="S177" t="str">
        <f>IFERROR(INDEX($O2:$O986,MATCH(ROWS($Q$2:Q177),$R2:$R986,0)),"")</f>
        <v>Mss21b1-492-M  M Banks Low Top</v>
      </c>
    </row>
    <row r="178" spans="1:19" x14ac:dyDescent="0.25">
      <c r="A178" s="80">
        <v>8</v>
      </c>
      <c r="B178" s="81" t="s">
        <v>340</v>
      </c>
      <c r="C178" s="95" t="s">
        <v>341</v>
      </c>
      <c r="D178" s="95" t="s">
        <v>113</v>
      </c>
      <c r="E178" s="95" t="s">
        <v>342</v>
      </c>
      <c r="F178" s="82" t="s">
        <v>343</v>
      </c>
      <c r="G178" s="83" t="s">
        <v>353</v>
      </c>
      <c r="H178" s="84" t="s">
        <v>117</v>
      </c>
      <c r="I178" s="82">
        <v>12</v>
      </c>
      <c r="J178" s="96"/>
      <c r="K178" s="86">
        <v>65</v>
      </c>
      <c r="L178" s="86">
        <v>130</v>
      </c>
      <c r="M178" s="86">
        <v>129.94999999999999</v>
      </c>
      <c r="N178" s="86">
        <f t="shared" si="2"/>
        <v>0</v>
      </c>
      <c r="O178" s="97" t="s">
        <v>345</v>
      </c>
      <c r="P178" s="98" t="s">
        <v>120</v>
      </c>
      <c r="Q178">
        <f>--ISNUMBER(IFERROR(SEARCH(Orders!$E18,O178,1),""))</f>
        <v>1</v>
      </c>
      <c r="R178">
        <f>IF(Q178=1,COUNTIF($Q$2:Q178,1),"")</f>
        <v>177</v>
      </c>
      <c r="S178" t="str">
        <f>IFERROR(INDEX($O2:$O986,MATCH(ROWS($Q$2:Q178),$R2:$R986,0)),"")</f>
        <v>Mss21b1-492-M  M Banks Low Top</v>
      </c>
    </row>
    <row r="179" spans="1:19" x14ac:dyDescent="0.25">
      <c r="A179" s="80">
        <v>8</v>
      </c>
      <c r="B179" s="81" t="s">
        <v>340</v>
      </c>
      <c r="C179" s="95" t="s">
        <v>341</v>
      </c>
      <c r="D179" s="95" t="s">
        <v>113</v>
      </c>
      <c r="E179" s="95" t="s">
        <v>342</v>
      </c>
      <c r="F179" s="82" t="s">
        <v>343</v>
      </c>
      <c r="G179" s="83" t="s">
        <v>354</v>
      </c>
      <c r="H179" s="84" t="s">
        <v>117</v>
      </c>
      <c r="I179" s="82">
        <v>12.5</v>
      </c>
      <c r="J179" s="96"/>
      <c r="K179" s="86">
        <v>65</v>
      </c>
      <c r="L179" s="86">
        <v>130</v>
      </c>
      <c r="M179" s="86">
        <v>129.94999999999999</v>
      </c>
      <c r="N179" s="86">
        <f t="shared" si="2"/>
        <v>0</v>
      </c>
      <c r="O179" s="97" t="s">
        <v>345</v>
      </c>
      <c r="P179" s="98" t="s">
        <v>120</v>
      </c>
      <c r="Q179">
        <f>--ISNUMBER(IFERROR(SEARCH(Orders!$E18,O179,1),""))</f>
        <v>1</v>
      </c>
      <c r="R179">
        <f>IF(Q179=1,COUNTIF($Q$2:Q179,1),"")</f>
        <v>178</v>
      </c>
      <c r="S179" t="str">
        <f>IFERROR(INDEX($O2:$O986,MATCH(ROWS($Q$2:Q179),$R2:$R986,0)),"")</f>
        <v>Mss21b1-492-M  M Banks Low Top</v>
      </c>
    </row>
    <row r="180" spans="1:19" x14ac:dyDescent="0.25">
      <c r="A180" s="80">
        <v>8</v>
      </c>
      <c r="B180" s="81" t="s">
        <v>340</v>
      </c>
      <c r="C180" s="95" t="s">
        <v>341</v>
      </c>
      <c r="D180" s="95" t="s">
        <v>113</v>
      </c>
      <c r="E180" s="95" t="s">
        <v>342</v>
      </c>
      <c r="F180" s="82" t="s">
        <v>343</v>
      </c>
      <c r="G180" s="83" t="s">
        <v>355</v>
      </c>
      <c r="H180" s="84" t="s">
        <v>117</v>
      </c>
      <c r="I180" s="82">
        <v>13</v>
      </c>
      <c r="J180" s="96"/>
      <c r="K180" s="86">
        <v>65</v>
      </c>
      <c r="L180" s="86">
        <v>130</v>
      </c>
      <c r="M180" s="86">
        <v>129.94999999999999</v>
      </c>
      <c r="N180" s="86">
        <f t="shared" si="2"/>
        <v>0</v>
      </c>
      <c r="O180" s="97" t="s">
        <v>345</v>
      </c>
      <c r="P180" s="98" t="s">
        <v>120</v>
      </c>
      <c r="Q180">
        <f>--ISNUMBER(IFERROR(SEARCH(Orders!$E18,O180,1),""))</f>
        <v>1</v>
      </c>
      <c r="R180">
        <f>IF(Q180=1,COUNTIF($Q$2:Q180,1),"")</f>
        <v>179</v>
      </c>
      <c r="S180" t="str">
        <f>IFERROR(INDEX($O2:$O986,MATCH(ROWS($Q$2:Q180),$R2:$R986,0)),"")</f>
        <v>Mss21b1-492-M  M Banks Low Top</v>
      </c>
    </row>
    <row r="181" spans="1:19" x14ac:dyDescent="0.25">
      <c r="A181" s="80">
        <v>8</v>
      </c>
      <c r="B181" s="81" t="s">
        <v>340</v>
      </c>
      <c r="C181" s="95" t="s">
        <v>341</v>
      </c>
      <c r="D181" s="95" t="s">
        <v>113</v>
      </c>
      <c r="E181" s="95" t="s">
        <v>342</v>
      </c>
      <c r="F181" s="82" t="s">
        <v>343</v>
      </c>
      <c r="G181" s="83" t="s">
        <v>356</v>
      </c>
      <c r="H181" s="84" t="s">
        <v>117</v>
      </c>
      <c r="I181" s="82">
        <v>14</v>
      </c>
      <c r="J181" s="96"/>
      <c r="K181" s="86">
        <v>65</v>
      </c>
      <c r="L181" s="86">
        <v>130</v>
      </c>
      <c r="M181" s="86">
        <v>129.94999999999999</v>
      </c>
      <c r="N181" s="86">
        <f t="shared" si="2"/>
        <v>0</v>
      </c>
      <c r="O181" s="97" t="s">
        <v>345</v>
      </c>
      <c r="P181" s="98" t="s">
        <v>120</v>
      </c>
      <c r="Q181">
        <f>--ISNUMBER(IFERROR(SEARCH(Orders!$E18,O181,1),""))</f>
        <v>1</v>
      </c>
      <c r="R181">
        <f>IF(Q181=1,COUNTIF($Q$2:Q181,1),"")</f>
        <v>180</v>
      </c>
      <c r="S181" t="str">
        <f>IFERROR(INDEX($O2:$O986,MATCH(ROWS($Q$2:Q181),$R2:$R986,0)),"")</f>
        <v>Mss21b1-492-M  M Banks Low Top</v>
      </c>
    </row>
    <row r="182" spans="1:19" x14ac:dyDescent="0.25">
      <c r="A182" s="80">
        <v>8</v>
      </c>
      <c r="B182" s="81" t="s">
        <v>357</v>
      </c>
      <c r="C182" s="95" t="s">
        <v>358</v>
      </c>
      <c r="D182" s="95" t="s">
        <v>113</v>
      </c>
      <c r="E182" s="95" t="s">
        <v>359</v>
      </c>
      <c r="F182" s="82" t="s">
        <v>360</v>
      </c>
      <c r="G182" s="83" t="s">
        <v>361</v>
      </c>
      <c r="H182" s="84" t="s">
        <v>117</v>
      </c>
      <c r="I182" s="82">
        <v>8</v>
      </c>
      <c r="J182" s="96"/>
      <c r="K182" s="86">
        <v>65</v>
      </c>
      <c r="L182" s="86">
        <v>130</v>
      </c>
      <c r="M182" s="86">
        <v>129.94999999999999</v>
      </c>
      <c r="N182" s="86">
        <f t="shared" si="2"/>
        <v>0</v>
      </c>
      <c r="O182" s="97" t="s">
        <v>362</v>
      </c>
      <c r="P182" s="98" t="s">
        <v>120</v>
      </c>
      <c r="Q182">
        <f>--ISNUMBER(IFERROR(SEARCH(Orders!$E18,O182,1),""))</f>
        <v>1</v>
      </c>
      <c r="R182">
        <f>IF(Q182=1,COUNTIF($Q$2:Q182,1),"")</f>
        <v>181</v>
      </c>
      <c r="S182" t="str">
        <f>IFERROR(INDEX($O2:$O986,MATCH(ROWS($Q$2:Q182),$R2:$R986,0)),"")</f>
        <v>Mss21b3-978-M  M Banks Low</v>
      </c>
    </row>
    <row r="183" spans="1:19" x14ac:dyDescent="0.25">
      <c r="A183" s="80">
        <v>8</v>
      </c>
      <c r="B183" s="81" t="s">
        <v>357</v>
      </c>
      <c r="C183" s="95" t="s">
        <v>358</v>
      </c>
      <c r="D183" s="95" t="s">
        <v>113</v>
      </c>
      <c r="E183" s="95" t="s">
        <v>359</v>
      </c>
      <c r="F183" s="82" t="s">
        <v>360</v>
      </c>
      <c r="G183" s="83" t="s">
        <v>363</v>
      </c>
      <c r="H183" s="84" t="s">
        <v>117</v>
      </c>
      <c r="I183" s="82">
        <v>8.5</v>
      </c>
      <c r="J183" s="96"/>
      <c r="K183" s="86">
        <v>65</v>
      </c>
      <c r="L183" s="86">
        <v>130</v>
      </c>
      <c r="M183" s="86">
        <v>129.94999999999999</v>
      </c>
      <c r="N183" s="86">
        <f t="shared" si="2"/>
        <v>0</v>
      </c>
      <c r="O183" s="97" t="s">
        <v>362</v>
      </c>
      <c r="P183" s="98" t="s">
        <v>120</v>
      </c>
      <c r="Q183">
        <f>--ISNUMBER(IFERROR(SEARCH(Orders!$E18,O183,1),""))</f>
        <v>1</v>
      </c>
      <c r="R183">
        <f>IF(Q183=1,COUNTIF($Q$2:Q183,1),"")</f>
        <v>182</v>
      </c>
      <c r="S183" t="str">
        <f>IFERROR(INDEX($O2:$O986,MATCH(ROWS($Q$2:Q183),$R2:$R986,0)),"")</f>
        <v>Mss21b3-978-M  M Banks Low</v>
      </c>
    </row>
    <row r="184" spans="1:19" x14ac:dyDescent="0.25">
      <c r="A184" s="80">
        <v>8</v>
      </c>
      <c r="B184" s="81" t="s">
        <v>357</v>
      </c>
      <c r="C184" s="95" t="s">
        <v>358</v>
      </c>
      <c r="D184" s="95" t="s">
        <v>113</v>
      </c>
      <c r="E184" s="95" t="s">
        <v>359</v>
      </c>
      <c r="F184" s="82" t="s">
        <v>360</v>
      </c>
      <c r="G184" s="83" t="s">
        <v>364</v>
      </c>
      <c r="H184" s="84" t="s">
        <v>117</v>
      </c>
      <c r="I184" s="82">
        <v>9</v>
      </c>
      <c r="J184" s="96"/>
      <c r="K184" s="86">
        <v>65</v>
      </c>
      <c r="L184" s="86">
        <v>130</v>
      </c>
      <c r="M184" s="86">
        <v>129.94999999999999</v>
      </c>
      <c r="N184" s="86">
        <f t="shared" si="2"/>
        <v>0</v>
      </c>
      <c r="O184" s="97" t="s">
        <v>362</v>
      </c>
      <c r="P184" s="98" t="s">
        <v>120</v>
      </c>
      <c r="Q184">
        <f>--ISNUMBER(IFERROR(SEARCH(Orders!$E18,O184,1),""))</f>
        <v>1</v>
      </c>
      <c r="R184">
        <f>IF(Q184=1,COUNTIF($Q$2:Q184,1),"")</f>
        <v>183</v>
      </c>
      <c r="S184" t="str">
        <f>IFERROR(INDEX($O2:$O986,MATCH(ROWS($Q$2:Q184),$R2:$R986,0)),"")</f>
        <v>Mss21b3-978-M  M Banks Low</v>
      </c>
    </row>
    <row r="185" spans="1:19" x14ac:dyDescent="0.25">
      <c r="A185" s="80">
        <v>8</v>
      </c>
      <c r="B185" s="81" t="s">
        <v>357</v>
      </c>
      <c r="C185" s="95" t="s">
        <v>358</v>
      </c>
      <c r="D185" s="95" t="s">
        <v>113</v>
      </c>
      <c r="E185" s="95" t="s">
        <v>359</v>
      </c>
      <c r="F185" s="82" t="s">
        <v>360</v>
      </c>
      <c r="G185" s="83" t="s">
        <v>365</v>
      </c>
      <c r="H185" s="84" t="s">
        <v>117</v>
      </c>
      <c r="I185" s="82">
        <v>9.5</v>
      </c>
      <c r="J185" s="96"/>
      <c r="K185" s="86">
        <v>65</v>
      </c>
      <c r="L185" s="86">
        <v>130</v>
      </c>
      <c r="M185" s="86">
        <v>129.94999999999999</v>
      </c>
      <c r="N185" s="86">
        <f t="shared" si="2"/>
        <v>0</v>
      </c>
      <c r="O185" s="97" t="s">
        <v>362</v>
      </c>
      <c r="P185" s="98" t="s">
        <v>120</v>
      </c>
      <c r="Q185">
        <f>--ISNUMBER(IFERROR(SEARCH(Orders!$E18,O185,1),""))</f>
        <v>1</v>
      </c>
      <c r="R185">
        <f>IF(Q185=1,COUNTIF($Q$2:Q185,1),"")</f>
        <v>184</v>
      </c>
      <c r="S185" t="str">
        <f>IFERROR(INDEX($O2:$O986,MATCH(ROWS($Q$2:Q185),$R2:$R986,0)),"")</f>
        <v>Mss21b3-978-M  M Banks Low</v>
      </c>
    </row>
    <row r="186" spans="1:19" x14ac:dyDescent="0.25">
      <c r="A186" s="80">
        <v>8</v>
      </c>
      <c r="B186" s="81" t="s">
        <v>357</v>
      </c>
      <c r="C186" s="95" t="s">
        <v>358</v>
      </c>
      <c r="D186" s="95" t="s">
        <v>113</v>
      </c>
      <c r="E186" s="95" t="s">
        <v>359</v>
      </c>
      <c r="F186" s="82" t="s">
        <v>360</v>
      </c>
      <c r="G186" s="83" t="s">
        <v>366</v>
      </c>
      <c r="H186" s="84" t="s">
        <v>117</v>
      </c>
      <c r="I186" s="82">
        <v>10</v>
      </c>
      <c r="J186" s="96"/>
      <c r="K186" s="86">
        <v>65</v>
      </c>
      <c r="L186" s="86">
        <v>130</v>
      </c>
      <c r="M186" s="86">
        <v>129.94999999999999</v>
      </c>
      <c r="N186" s="86">
        <f t="shared" si="2"/>
        <v>0</v>
      </c>
      <c r="O186" s="97" t="s">
        <v>362</v>
      </c>
      <c r="P186" s="98" t="s">
        <v>120</v>
      </c>
      <c r="Q186">
        <f>--ISNUMBER(IFERROR(SEARCH(Orders!$E18,O186,1),""))</f>
        <v>1</v>
      </c>
      <c r="R186">
        <f>IF(Q186=1,COUNTIF($Q$2:Q186,1),"")</f>
        <v>185</v>
      </c>
      <c r="S186" t="str">
        <f>IFERROR(INDEX($O2:$O986,MATCH(ROWS($Q$2:Q186),$R2:$R986,0)),"")</f>
        <v>Mss21b3-978-M  M Banks Low</v>
      </c>
    </row>
    <row r="187" spans="1:19" x14ac:dyDescent="0.25">
      <c r="A187" s="80">
        <v>8</v>
      </c>
      <c r="B187" s="81" t="s">
        <v>357</v>
      </c>
      <c r="C187" s="95" t="s">
        <v>358</v>
      </c>
      <c r="D187" s="95" t="s">
        <v>113</v>
      </c>
      <c r="E187" s="95" t="s">
        <v>359</v>
      </c>
      <c r="F187" s="82" t="s">
        <v>360</v>
      </c>
      <c r="G187" s="83" t="s">
        <v>367</v>
      </c>
      <c r="H187" s="84" t="s">
        <v>117</v>
      </c>
      <c r="I187" s="82">
        <v>10.5</v>
      </c>
      <c r="J187" s="96"/>
      <c r="K187" s="86">
        <v>65</v>
      </c>
      <c r="L187" s="86">
        <v>130</v>
      </c>
      <c r="M187" s="86">
        <v>129.94999999999999</v>
      </c>
      <c r="N187" s="86">
        <f t="shared" si="2"/>
        <v>0</v>
      </c>
      <c r="O187" s="97" t="s">
        <v>362</v>
      </c>
      <c r="P187" s="98" t="s">
        <v>120</v>
      </c>
      <c r="Q187">
        <f>--ISNUMBER(IFERROR(SEARCH(Orders!$E18,O187,1),""))</f>
        <v>1</v>
      </c>
      <c r="R187">
        <f>IF(Q187=1,COUNTIF($Q$2:Q187,1),"")</f>
        <v>186</v>
      </c>
      <c r="S187" t="str">
        <f>IFERROR(INDEX($O2:$O986,MATCH(ROWS($Q$2:Q187),$R2:$R986,0)),"")</f>
        <v>Mss21b3-978-M  M Banks Low</v>
      </c>
    </row>
    <row r="188" spans="1:19" x14ac:dyDescent="0.25">
      <c r="A188" s="80">
        <v>8</v>
      </c>
      <c r="B188" s="81" t="s">
        <v>357</v>
      </c>
      <c r="C188" s="95" t="s">
        <v>358</v>
      </c>
      <c r="D188" s="95" t="s">
        <v>113</v>
      </c>
      <c r="E188" s="95" t="s">
        <v>359</v>
      </c>
      <c r="F188" s="82" t="s">
        <v>360</v>
      </c>
      <c r="G188" s="83" t="s">
        <v>368</v>
      </c>
      <c r="H188" s="84" t="s">
        <v>117</v>
      </c>
      <c r="I188" s="82">
        <v>11</v>
      </c>
      <c r="J188" s="96"/>
      <c r="K188" s="86">
        <v>65</v>
      </c>
      <c r="L188" s="86">
        <v>130</v>
      </c>
      <c r="M188" s="86">
        <v>129.94999999999999</v>
      </c>
      <c r="N188" s="86">
        <f t="shared" si="2"/>
        <v>0</v>
      </c>
      <c r="O188" s="97" t="s">
        <v>362</v>
      </c>
      <c r="P188" s="98" t="s">
        <v>120</v>
      </c>
      <c r="Q188">
        <f>--ISNUMBER(IFERROR(SEARCH(Orders!$E18,O188,1),""))</f>
        <v>1</v>
      </c>
      <c r="R188">
        <f>IF(Q188=1,COUNTIF($Q$2:Q188,1),"")</f>
        <v>187</v>
      </c>
      <c r="S188" t="str">
        <f>IFERROR(INDEX($O2:$O986,MATCH(ROWS($Q$2:Q188),$R2:$R986,0)),"")</f>
        <v>Mss21b3-978-M  M Banks Low</v>
      </c>
    </row>
    <row r="189" spans="1:19" x14ac:dyDescent="0.25">
      <c r="A189" s="80">
        <v>8</v>
      </c>
      <c r="B189" s="81" t="s">
        <v>357</v>
      </c>
      <c r="C189" s="95" t="s">
        <v>358</v>
      </c>
      <c r="D189" s="95" t="s">
        <v>113</v>
      </c>
      <c r="E189" s="95" t="s">
        <v>359</v>
      </c>
      <c r="F189" s="82" t="s">
        <v>360</v>
      </c>
      <c r="G189" s="83" t="s">
        <v>369</v>
      </c>
      <c r="H189" s="84" t="s">
        <v>117</v>
      </c>
      <c r="I189" s="82">
        <v>11.5</v>
      </c>
      <c r="J189" s="96"/>
      <c r="K189" s="86">
        <v>65</v>
      </c>
      <c r="L189" s="86">
        <v>130</v>
      </c>
      <c r="M189" s="86">
        <v>129.94999999999999</v>
      </c>
      <c r="N189" s="86">
        <f t="shared" si="2"/>
        <v>0</v>
      </c>
      <c r="O189" s="97" t="s">
        <v>362</v>
      </c>
      <c r="P189" s="98" t="s">
        <v>120</v>
      </c>
      <c r="Q189">
        <f>--ISNUMBER(IFERROR(SEARCH(Orders!$E18,O189,1),""))</f>
        <v>1</v>
      </c>
      <c r="R189">
        <f>IF(Q189=1,COUNTIF($Q$2:Q189,1),"")</f>
        <v>188</v>
      </c>
      <c r="S189" t="str">
        <f>IFERROR(INDEX($O2:$O986,MATCH(ROWS($Q$2:Q189),$R2:$R986,0)),"")</f>
        <v>Mss21b3-978-M  M Banks Low</v>
      </c>
    </row>
    <row r="190" spans="1:19" x14ac:dyDescent="0.25">
      <c r="A190" s="80">
        <v>8</v>
      </c>
      <c r="B190" s="81" t="s">
        <v>357</v>
      </c>
      <c r="C190" s="95" t="s">
        <v>358</v>
      </c>
      <c r="D190" s="95" t="s">
        <v>113</v>
      </c>
      <c r="E190" s="95" t="s">
        <v>359</v>
      </c>
      <c r="F190" s="82" t="s">
        <v>360</v>
      </c>
      <c r="G190" s="83" t="s">
        <v>370</v>
      </c>
      <c r="H190" s="84" t="s">
        <v>117</v>
      </c>
      <c r="I190" s="82">
        <v>12</v>
      </c>
      <c r="J190" s="96"/>
      <c r="K190" s="86">
        <v>65</v>
      </c>
      <c r="L190" s="86">
        <v>130</v>
      </c>
      <c r="M190" s="86">
        <v>129.94999999999999</v>
      </c>
      <c r="N190" s="86">
        <f t="shared" si="2"/>
        <v>0</v>
      </c>
      <c r="O190" s="97" t="s">
        <v>362</v>
      </c>
      <c r="P190" s="98" t="s">
        <v>120</v>
      </c>
      <c r="Q190">
        <f>--ISNUMBER(IFERROR(SEARCH(Orders!$E18,O190,1),""))</f>
        <v>1</v>
      </c>
      <c r="R190">
        <f>IF(Q190=1,COUNTIF($Q$2:Q190,1),"")</f>
        <v>189</v>
      </c>
      <c r="S190" t="str">
        <f>IFERROR(INDEX($O2:$O986,MATCH(ROWS($Q$2:Q190),$R2:$R986,0)),"")</f>
        <v>Mss21b3-978-M  M Banks Low</v>
      </c>
    </row>
    <row r="191" spans="1:19" x14ac:dyDescent="0.25">
      <c r="A191" s="80">
        <v>8</v>
      </c>
      <c r="B191" s="81" t="s">
        <v>357</v>
      </c>
      <c r="C191" s="95" t="s">
        <v>358</v>
      </c>
      <c r="D191" s="95" t="s">
        <v>113</v>
      </c>
      <c r="E191" s="95" t="s">
        <v>359</v>
      </c>
      <c r="F191" s="82" t="s">
        <v>360</v>
      </c>
      <c r="G191" s="83" t="s">
        <v>371</v>
      </c>
      <c r="H191" s="84" t="s">
        <v>117</v>
      </c>
      <c r="I191" s="82">
        <v>12.5</v>
      </c>
      <c r="J191" s="96"/>
      <c r="K191" s="86">
        <v>65</v>
      </c>
      <c r="L191" s="86">
        <v>130</v>
      </c>
      <c r="M191" s="86">
        <v>129.94999999999999</v>
      </c>
      <c r="N191" s="86">
        <f t="shared" si="2"/>
        <v>0</v>
      </c>
      <c r="O191" s="97" t="s">
        <v>362</v>
      </c>
      <c r="P191" s="98" t="s">
        <v>120</v>
      </c>
      <c r="Q191">
        <f>--ISNUMBER(IFERROR(SEARCH(Orders!$E18,O191,1),""))</f>
        <v>1</v>
      </c>
      <c r="R191">
        <f>IF(Q191=1,COUNTIF($Q$2:Q191,1),"")</f>
        <v>190</v>
      </c>
      <c r="S191" t="str">
        <f>IFERROR(INDEX($O2:$O986,MATCH(ROWS($Q$2:Q191),$R2:$R986,0)),"")</f>
        <v>Mss21b3-978-M  M Banks Low</v>
      </c>
    </row>
    <row r="192" spans="1:19" x14ac:dyDescent="0.25">
      <c r="A192" s="80">
        <v>8</v>
      </c>
      <c r="B192" s="81" t="s">
        <v>357</v>
      </c>
      <c r="C192" s="95" t="s">
        <v>358</v>
      </c>
      <c r="D192" s="95" t="s">
        <v>113</v>
      </c>
      <c r="E192" s="95" t="s">
        <v>359</v>
      </c>
      <c r="F192" s="82" t="s">
        <v>360</v>
      </c>
      <c r="G192" s="83" t="s">
        <v>372</v>
      </c>
      <c r="H192" s="84" t="s">
        <v>117</v>
      </c>
      <c r="I192" s="82">
        <v>13</v>
      </c>
      <c r="J192" s="96"/>
      <c r="K192" s="86">
        <v>65</v>
      </c>
      <c r="L192" s="86">
        <v>130</v>
      </c>
      <c r="M192" s="86">
        <v>129.94999999999999</v>
      </c>
      <c r="N192" s="86">
        <f t="shared" si="2"/>
        <v>0</v>
      </c>
      <c r="O192" s="97" t="s">
        <v>362</v>
      </c>
      <c r="P192" s="98" t="s">
        <v>120</v>
      </c>
      <c r="Q192">
        <f>--ISNUMBER(IFERROR(SEARCH(Orders!$E18,O192,1),""))</f>
        <v>1</v>
      </c>
      <c r="R192">
        <f>IF(Q192=1,COUNTIF($Q$2:Q192,1),"")</f>
        <v>191</v>
      </c>
      <c r="S192" t="str">
        <f>IFERROR(INDEX($O2:$O986,MATCH(ROWS($Q$2:Q192),$R2:$R986,0)),"")</f>
        <v>Mss21b3-978-M  M Banks Low</v>
      </c>
    </row>
    <row r="193" spans="1:19" x14ac:dyDescent="0.25">
      <c r="A193" s="80">
        <v>8</v>
      </c>
      <c r="B193" s="81" t="s">
        <v>357</v>
      </c>
      <c r="C193" s="95" t="s">
        <v>358</v>
      </c>
      <c r="D193" s="95" t="s">
        <v>113</v>
      </c>
      <c r="E193" s="95" t="s">
        <v>359</v>
      </c>
      <c r="F193" s="82" t="s">
        <v>360</v>
      </c>
      <c r="G193" s="83" t="s">
        <v>373</v>
      </c>
      <c r="H193" s="84" t="s">
        <v>117</v>
      </c>
      <c r="I193" s="82">
        <v>14</v>
      </c>
      <c r="J193" s="96"/>
      <c r="K193" s="86">
        <v>65</v>
      </c>
      <c r="L193" s="86">
        <v>130</v>
      </c>
      <c r="M193" s="86">
        <v>129.94999999999999</v>
      </c>
      <c r="N193" s="86">
        <f t="shared" si="2"/>
        <v>0</v>
      </c>
      <c r="O193" s="97" t="s">
        <v>362</v>
      </c>
      <c r="P193" s="98" t="s">
        <v>120</v>
      </c>
      <c r="Q193">
        <f>--ISNUMBER(IFERROR(SEARCH(Orders!$E18,O193,1),""))</f>
        <v>1</v>
      </c>
      <c r="R193">
        <f>IF(Q193=1,COUNTIF($Q$2:Q193,1),"")</f>
        <v>192</v>
      </c>
      <c r="S193" t="str">
        <f>IFERROR(INDEX($O2:$O986,MATCH(ROWS($Q$2:Q193),$R2:$R986,0)),"")</f>
        <v>Mss21b3-978-M  M Banks Low</v>
      </c>
    </row>
    <row r="194" spans="1:19" x14ac:dyDescent="0.25">
      <c r="A194" s="80">
        <v>3</v>
      </c>
      <c r="B194" s="81" t="s">
        <v>374</v>
      </c>
      <c r="C194" s="95" t="s">
        <v>133</v>
      </c>
      <c r="D194" s="95" t="s">
        <v>113</v>
      </c>
      <c r="E194" s="95" t="s">
        <v>375</v>
      </c>
      <c r="F194" s="82" t="s">
        <v>134</v>
      </c>
      <c r="G194" s="83" t="s">
        <v>376</v>
      </c>
      <c r="H194" s="84" t="s">
        <v>377</v>
      </c>
      <c r="I194" s="82">
        <v>8</v>
      </c>
      <c r="J194" s="96"/>
      <c r="K194" s="86">
        <v>77.5</v>
      </c>
      <c r="L194" s="86">
        <v>155</v>
      </c>
      <c r="M194" s="86">
        <v>154.94999999999999</v>
      </c>
      <c r="N194" s="86">
        <f t="shared" ref="N194:N257" si="3">J194*K194</f>
        <v>0</v>
      </c>
      <c r="O194" s="97" t="s">
        <v>378</v>
      </c>
      <c r="P194" s="98" t="s">
        <v>120</v>
      </c>
      <c r="Q194">
        <f>--ISNUMBER(IFERROR(SEARCH(Orders!$E18,O194,1),""))</f>
        <v>1</v>
      </c>
      <c r="R194">
        <f>IF(Q194=1,COUNTIF($Q$2:Q194,1),"")</f>
        <v>193</v>
      </c>
      <c r="S194" t="str">
        <f>IFERROR(INDEX($O2:$O986,MATCH(ROWS($Q$2:Q194),$R2:$R986,0)),"")</f>
        <v>M80001-020-M  M Dispatch Low Top</v>
      </c>
    </row>
    <row r="195" spans="1:19" x14ac:dyDescent="0.25">
      <c r="A195" s="80">
        <v>3</v>
      </c>
      <c r="B195" s="81" t="s">
        <v>374</v>
      </c>
      <c r="C195" s="95" t="s">
        <v>133</v>
      </c>
      <c r="D195" s="95" t="s">
        <v>113</v>
      </c>
      <c r="E195" s="95" t="s">
        <v>375</v>
      </c>
      <c r="F195" s="82" t="s">
        <v>134</v>
      </c>
      <c r="G195" s="83" t="s">
        <v>379</v>
      </c>
      <c r="H195" s="84" t="s">
        <v>377</v>
      </c>
      <c r="I195" s="82">
        <v>8.5</v>
      </c>
      <c r="J195" s="96"/>
      <c r="K195" s="86">
        <v>77.5</v>
      </c>
      <c r="L195" s="86">
        <v>155</v>
      </c>
      <c r="M195" s="86">
        <v>154.94999999999999</v>
      </c>
      <c r="N195" s="86">
        <f t="shared" si="3"/>
        <v>0</v>
      </c>
      <c r="O195" s="97" t="s">
        <v>378</v>
      </c>
      <c r="P195" s="98" t="s">
        <v>120</v>
      </c>
      <c r="Q195">
        <f>--ISNUMBER(IFERROR(SEARCH(Orders!$E18,O195,1),""))</f>
        <v>1</v>
      </c>
      <c r="R195">
        <f>IF(Q195=1,COUNTIF($Q$2:Q195,1),"")</f>
        <v>194</v>
      </c>
      <c r="S195" t="str">
        <f>IFERROR(INDEX($O2:$O986,MATCH(ROWS($Q$2:Q195),$R2:$R986,0)),"")</f>
        <v>M80001-020-M  M Dispatch Low Top</v>
      </c>
    </row>
    <row r="196" spans="1:19" x14ac:dyDescent="0.25">
      <c r="A196" s="80">
        <v>3</v>
      </c>
      <c r="B196" s="81" t="s">
        <v>374</v>
      </c>
      <c r="C196" s="95" t="s">
        <v>133</v>
      </c>
      <c r="D196" s="95" t="s">
        <v>113</v>
      </c>
      <c r="E196" s="95" t="s">
        <v>375</v>
      </c>
      <c r="F196" s="82" t="s">
        <v>134</v>
      </c>
      <c r="G196" s="83" t="s">
        <v>380</v>
      </c>
      <c r="H196" s="84" t="s">
        <v>377</v>
      </c>
      <c r="I196" s="82">
        <v>9</v>
      </c>
      <c r="J196" s="96"/>
      <c r="K196" s="86">
        <v>77.5</v>
      </c>
      <c r="L196" s="86">
        <v>155</v>
      </c>
      <c r="M196" s="86">
        <v>154.94999999999999</v>
      </c>
      <c r="N196" s="86">
        <f t="shared" si="3"/>
        <v>0</v>
      </c>
      <c r="O196" s="97" t="s">
        <v>378</v>
      </c>
      <c r="P196" s="98" t="s">
        <v>120</v>
      </c>
      <c r="Q196">
        <f>--ISNUMBER(IFERROR(SEARCH(Orders!$E18,O196,1),""))</f>
        <v>1</v>
      </c>
      <c r="R196">
        <f>IF(Q196=1,COUNTIF($Q$2:Q196,1),"")</f>
        <v>195</v>
      </c>
      <c r="S196" t="str">
        <f>IFERROR(INDEX($O2:$O986,MATCH(ROWS($Q$2:Q196),$R2:$R986,0)),"")</f>
        <v>M80001-020-M  M Dispatch Low Top</v>
      </c>
    </row>
    <row r="197" spans="1:19" x14ac:dyDescent="0.25">
      <c r="A197" s="80">
        <v>3</v>
      </c>
      <c r="B197" s="81" t="s">
        <v>374</v>
      </c>
      <c r="C197" s="95" t="s">
        <v>133</v>
      </c>
      <c r="D197" s="95" t="s">
        <v>113</v>
      </c>
      <c r="E197" s="95" t="s">
        <v>375</v>
      </c>
      <c r="F197" s="82" t="s">
        <v>134</v>
      </c>
      <c r="G197" s="83" t="s">
        <v>381</v>
      </c>
      <c r="H197" s="84" t="s">
        <v>377</v>
      </c>
      <c r="I197" s="82">
        <v>9.5</v>
      </c>
      <c r="J197" s="96"/>
      <c r="K197" s="86">
        <v>77.5</v>
      </c>
      <c r="L197" s="86">
        <v>155</v>
      </c>
      <c r="M197" s="86">
        <v>154.94999999999999</v>
      </c>
      <c r="N197" s="86">
        <f t="shared" si="3"/>
        <v>0</v>
      </c>
      <c r="O197" s="97" t="s">
        <v>378</v>
      </c>
      <c r="P197" s="98" t="s">
        <v>120</v>
      </c>
      <c r="Q197">
        <f>--ISNUMBER(IFERROR(SEARCH(Orders!$E18,O197,1),""))</f>
        <v>1</v>
      </c>
      <c r="R197">
        <f>IF(Q197=1,COUNTIF($Q$2:Q197,1),"")</f>
        <v>196</v>
      </c>
      <c r="S197" t="str">
        <f>IFERROR(INDEX($O2:$O986,MATCH(ROWS($Q$2:Q197),$R2:$R986,0)),"")</f>
        <v>M80001-020-M  M Dispatch Low Top</v>
      </c>
    </row>
    <row r="198" spans="1:19" x14ac:dyDescent="0.25">
      <c r="A198" s="80">
        <v>3</v>
      </c>
      <c r="B198" s="81" t="s">
        <v>374</v>
      </c>
      <c r="C198" s="95" t="s">
        <v>133</v>
      </c>
      <c r="D198" s="95" t="s">
        <v>113</v>
      </c>
      <c r="E198" s="95" t="s">
        <v>375</v>
      </c>
      <c r="F198" s="82" t="s">
        <v>134</v>
      </c>
      <c r="G198" s="83" t="s">
        <v>382</v>
      </c>
      <c r="H198" s="84" t="s">
        <v>377</v>
      </c>
      <c r="I198" s="82">
        <v>10</v>
      </c>
      <c r="J198" s="96"/>
      <c r="K198" s="86">
        <v>77.5</v>
      </c>
      <c r="L198" s="86">
        <v>155</v>
      </c>
      <c r="M198" s="86">
        <v>154.94999999999999</v>
      </c>
      <c r="N198" s="86">
        <f t="shared" si="3"/>
        <v>0</v>
      </c>
      <c r="O198" s="97" t="s">
        <v>378</v>
      </c>
      <c r="P198" s="98" t="s">
        <v>120</v>
      </c>
      <c r="Q198">
        <f>--ISNUMBER(IFERROR(SEARCH(Orders!$E18,O198,1),""))</f>
        <v>1</v>
      </c>
      <c r="R198">
        <f>IF(Q198=1,COUNTIF($Q$2:Q198,1),"")</f>
        <v>197</v>
      </c>
      <c r="S198" t="str">
        <f>IFERROR(INDEX($O2:$O986,MATCH(ROWS($Q$2:Q198),$R2:$R986,0)),"")</f>
        <v>M80001-020-M  M Dispatch Low Top</v>
      </c>
    </row>
    <row r="199" spans="1:19" x14ac:dyDescent="0.25">
      <c r="A199" s="80">
        <v>3</v>
      </c>
      <c r="B199" s="81" t="s">
        <v>374</v>
      </c>
      <c r="C199" s="95" t="s">
        <v>133</v>
      </c>
      <c r="D199" s="95" t="s">
        <v>113</v>
      </c>
      <c r="E199" s="95" t="s">
        <v>375</v>
      </c>
      <c r="F199" s="82" t="s">
        <v>134</v>
      </c>
      <c r="G199" s="83" t="s">
        <v>383</v>
      </c>
      <c r="H199" s="84" t="s">
        <v>377</v>
      </c>
      <c r="I199" s="82">
        <v>10.5</v>
      </c>
      <c r="J199" s="96"/>
      <c r="K199" s="86">
        <v>77.5</v>
      </c>
      <c r="L199" s="86">
        <v>155</v>
      </c>
      <c r="M199" s="86">
        <v>154.94999999999999</v>
      </c>
      <c r="N199" s="86">
        <f t="shared" si="3"/>
        <v>0</v>
      </c>
      <c r="O199" s="97" t="s">
        <v>378</v>
      </c>
      <c r="P199" s="98" t="s">
        <v>120</v>
      </c>
      <c r="Q199">
        <f>--ISNUMBER(IFERROR(SEARCH(Orders!$E18,O199,1),""))</f>
        <v>1</v>
      </c>
      <c r="R199">
        <f>IF(Q199=1,COUNTIF($Q$2:Q199,1),"")</f>
        <v>198</v>
      </c>
      <c r="S199" t="str">
        <f>IFERROR(INDEX($O2:$O986,MATCH(ROWS($Q$2:Q199),$R2:$R986,0)),"")</f>
        <v>M80001-020-M  M Dispatch Low Top</v>
      </c>
    </row>
    <row r="200" spans="1:19" x14ac:dyDescent="0.25">
      <c r="A200" s="80">
        <v>3</v>
      </c>
      <c r="B200" s="81" t="s">
        <v>374</v>
      </c>
      <c r="C200" s="95" t="s">
        <v>133</v>
      </c>
      <c r="D200" s="95" t="s">
        <v>113</v>
      </c>
      <c r="E200" s="95" t="s">
        <v>375</v>
      </c>
      <c r="F200" s="82" t="s">
        <v>134</v>
      </c>
      <c r="G200" s="83" t="s">
        <v>384</v>
      </c>
      <c r="H200" s="84" t="s">
        <v>377</v>
      </c>
      <c r="I200" s="82">
        <v>11</v>
      </c>
      <c r="J200" s="96"/>
      <c r="K200" s="86">
        <v>77.5</v>
      </c>
      <c r="L200" s="86">
        <v>155</v>
      </c>
      <c r="M200" s="86">
        <v>154.94999999999999</v>
      </c>
      <c r="N200" s="86">
        <f t="shared" si="3"/>
        <v>0</v>
      </c>
      <c r="O200" s="97" t="s">
        <v>378</v>
      </c>
      <c r="P200" s="98" t="s">
        <v>120</v>
      </c>
      <c r="Q200">
        <f>--ISNUMBER(IFERROR(SEARCH(Orders!$E18,O200,1),""))</f>
        <v>1</v>
      </c>
      <c r="R200">
        <f>IF(Q200=1,COUNTIF($Q$2:Q200,1),"")</f>
        <v>199</v>
      </c>
      <c r="S200" t="str">
        <f>IFERROR(INDEX($O2:$O986,MATCH(ROWS($Q$2:Q200),$R2:$R986,0)),"")</f>
        <v>M80001-020-M  M Dispatch Low Top</v>
      </c>
    </row>
    <row r="201" spans="1:19" x14ac:dyDescent="0.25">
      <c r="A201" s="80">
        <v>3</v>
      </c>
      <c r="B201" s="81" t="s">
        <v>374</v>
      </c>
      <c r="C201" s="95" t="s">
        <v>133</v>
      </c>
      <c r="D201" s="95" t="s">
        <v>113</v>
      </c>
      <c r="E201" s="95" t="s">
        <v>375</v>
      </c>
      <c r="F201" s="82" t="s">
        <v>134</v>
      </c>
      <c r="G201" s="83" t="s">
        <v>385</v>
      </c>
      <c r="H201" s="84" t="s">
        <v>377</v>
      </c>
      <c r="I201" s="82">
        <v>11.5</v>
      </c>
      <c r="J201" s="96"/>
      <c r="K201" s="86">
        <v>77.5</v>
      </c>
      <c r="L201" s="86">
        <v>155</v>
      </c>
      <c r="M201" s="86">
        <v>154.94999999999999</v>
      </c>
      <c r="N201" s="86">
        <f t="shared" si="3"/>
        <v>0</v>
      </c>
      <c r="O201" s="97" t="s">
        <v>378</v>
      </c>
      <c r="P201" s="98" t="s">
        <v>120</v>
      </c>
      <c r="Q201">
        <f>--ISNUMBER(IFERROR(SEARCH(Orders!$E18,O201,1),""))</f>
        <v>1</v>
      </c>
      <c r="R201">
        <f>IF(Q201=1,COUNTIF($Q$2:Q201,1),"")</f>
        <v>200</v>
      </c>
      <c r="S201" t="str">
        <f>IFERROR(INDEX($O2:$O986,MATCH(ROWS($Q$2:Q201),$R2:$R986,0)),"")</f>
        <v>M80001-020-M  M Dispatch Low Top</v>
      </c>
    </row>
    <row r="202" spans="1:19" x14ac:dyDescent="0.25">
      <c r="A202" s="80">
        <v>3</v>
      </c>
      <c r="B202" s="81" t="s">
        <v>374</v>
      </c>
      <c r="C202" s="95" t="s">
        <v>133</v>
      </c>
      <c r="D202" s="95" t="s">
        <v>113</v>
      </c>
      <c r="E202" s="95" t="s">
        <v>375</v>
      </c>
      <c r="F202" s="82" t="s">
        <v>134</v>
      </c>
      <c r="G202" s="83" t="s">
        <v>386</v>
      </c>
      <c r="H202" s="84" t="s">
        <v>377</v>
      </c>
      <c r="I202" s="82">
        <v>12</v>
      </c>
      <c r="J202" s="96"/>
      <c r="K202" s="86">
        <v>77.5</v>
      </c>
      <c r="L202" s="86">
        <v>155</v>
      </c>
      <c r="M202" s="86">
        <v>154.94999999999999</v>
      </c>
      <c r="N202" s="86">
        <f t="shared" si="3"/>
        <v>0</v>
      </c>
      <c r="O202" s="97" t="s">
        <v>378</v>
      </c>
      <c r="P202" s="98" t="s">
        <v>120</v>
      </c>
      <c r="Q202">
        <f>--ISNUMBER(IFERROR(SEARCH(Orders!$E18,O202,1),""))</f>
        <v>1</v>
      </c>
      <c r="R202">
        <f>IF(Q202=1,COUNTIF($Q$2:Q202,1),"")</f>
        <v>201</v>
      </c>
      <c r="S202" t="str">
        <f>IFERROR(INDEX($O2:$O986,MATCH(ROWS($Q$2:Q202),$R2:$R986,0)),"")</f>
        <v>M80001-020-M  M Dispatch Low Top</v>
      </c>
    </row>
    <row r="203" spans="1:19" x14ac:dyDescent="0.25">
      <c r="A203" s="80">
        <v>3</v>
      </c>
      <c r="B203" s="81" t="s">
        <v>374</v>
      </c>
      <c r="C203" s="95" t="s">
        <v>133</v>
      </c>
      <c r="D203" s="95" t="s">
        <v>113</v>
      </c>
      <c r="E203" s="95" t="s">
        <v>375</v>
      </c>
      <c r="F203" s="82" t="s">
        <v>134</v>
      </c>
      <c r="G203" s="83" t="s">
        <v>387</v>
      </c>
      <c r="H203" s="84" t="s">
        <v>377</v>
      </c>
      <c r="I203" s="82">
        <v>12.5</v>
      </c>
      <c r="J203" s="96"/>
      <c r="K203" s="86">
        <v>77.5</v>
      </c>
      <c r="L203" s="86">
        <v>155</v>
      </c>
      <c r="M203" s="86">
        <v>154.94999999999999</v>
      </c>
      <c r="N203" s="86">
        <f t="shared" si="3"/>
        <v>0</v>
      </c>
      <c r="O203" s="97" t="s">
        <v>378</v>
      </c>
      <c r="P203" s="98" t="s">
        <v>120</v>
      </c>
      <c r="Q203">
        <f>--ISNUMBER(IFERROR(SEARCH(Orders!$E18,O203,1),""))</f>
        <v>1</v>
      </c>
      <c r="R203">
        <f>IF(Q203=1,COUNTIF($Q$2:Q203,1),"")</f>
        <v>202</v>
      </c>
      <c r="S203" t="str">
        <f>IFERROR(INDEX($O2:$O986,MATCH(ROWS($Q$2:Q203),$R2:$R986,0)),"")</f>
        <v>M80001-020-M  M Dispatch Low Top</v>
      </c>
    </row>
    <row r="204" spans="1:19" x14ac:dyDescent="0.25">
      <c r="A204" s="80">
        <v>3</v>
      </c>
      <c r="B204" s="81" t="s">
        <v>374</v>
      </c>
      <c r="C204" s="95" t="s">
        <v>133</v>
      </c>
      <c r="D204" s="95" t="s">
        <v>113</v>
      </c>
      <c r="E204" s="95" t="s">
        <v>375</v>
      </c>
      <c r="F204" s="82" t="s">
        <v>134</v>
      </c>
      <c r="G204" s="83" t="s">
        <v>388</v>
      </c>
      <c r="H204" s="84" t="s">
        <v>377</v>
      </c>
      <c r="I204" s="82">
        <v>13</v>
      </c>
      <c r="J204" s="96"/>
      <c r="K204" s="86">
        <v>77.5</v>
      </c>
      <c r="L204" s="86">
        <v>155</v>
      </c>
      <c r="M204" s="86">
        <v>154.94999999999999</v>
      </c>
      <c r="N204" s="86">
        <f t="shared" si="3"/>
        <v>0</v>
      </c>
      <c r="O204" s="97" t="s">
        <v>378</v>
      </c>
      <c r="P204" s="98" t="s">
        <v>120</v>
      </c>
      <c r="Q204">
        <f>--ISNUMBER(IFERROR(SEARCH(Orders!$E18,O204,1),""))</f>
        <v>1</v>
      </c>
      <c r="R204">
        <f>IF(Q204=1,COUNTIF($Q$2:Q204,1),"")</f>
        <v>203</v>
      </c>
      <c r="S204" t="str">
        <f>IFERROR(INDEX($O2:$O986,MATCH(ROWS($Q$2:Q204),$R2:$R986,0)),"")</f>
        <v>M80001-020-M  M Dispatch Low Top</v>
      </c>
    </row>
    <row r="205" spans="1:19" x14ac:dyDescent="0.25">
      <c r="A205" s="80">
        <v>3</v>
      </c>
      <c r="B205" s="81" t="s">
        <v>374</v>
      </c>
      <c r="C205" s="95" t="s">
        <v>133</v>
      </c>
      <c r="D205" s="95" t="s">
        <v>113</v>
      </c>
      <c r="E205" s="95" t="s">
        <v>375</v>
      </c>
      <c r="F205" s="82" t="s">
        <v>134</v>
      </c>
      <c r="G205" s="83" t="s">
        <v>389</v>
      </c>
      <c r="H205" s="84" t="s">
        <v>377</v>
      </c>
      <c r="I205" s="82">
        <v>14</v>
      </c>
      <c r="J205" s="96"/>
      <c r="K205" s="86">
        <v>77.5</v>
      </c>
      <c r="L205" s="86">
        <v>155</v>
      </c>
      <c r="M205" s="86">
        <v>154.94999999999999</v>
      </c>
      <c r="N205" s="86">
        <f t="shared" si="3"/>
        <v>0</v>
      </c>
      <c r="O205" s="97" t="s">
        <v>378</v>
      </c>
      <c r="P205" s="98" t="s">
        <v>120</v>
      </c>
      <c r="Q205">
        <f>--ISNUMBER(IFERROR(SEARCH(Orders!$E18,O205,1),""))</f>
        <v>1</v>
      </c>
      <c r="R205">
        <f>IF(Q205=1,COUNTIF($Q$2:Q205,1),"")</f>
        <v>204</v>
      </c>
      <c r="S205" t="str">
        <f>IFERROR(INDEX($O2:$O986,MATCH(ROWS($Q$2:Q205),$R2:$R986,0)),"")</f>
        <v>M80001-020-M  M Dispatch Low Top</v>
      </c>
    </row>
    <row r="206" spans="1:19" x14ac:dyDescent="0.25">
      <c r="A206" s="80">
        <v>3</v>
      </c>
      <c r="B206" s="81" t="s">
        <v>374</v>
      </c>
      <c r="C206" s="95" t="s">
        <v>216</v>
      </c>
      <c r="D206" s="95" t="s">
        <v>113</v>
      </c>
      <c r="E206" s="95" t="s">
        <v>375</v>
      </c>
      <c r="F206" s="82" t="s">
        <v>217</v>
      </c>
      <c r="G206" s="83" t="s">
        <v>390</v>
      </c>
      <c r="H206" s="84" t="s">
        <v>377</v>
      </c>
      <c r="I206" s="82">
        <v>8</v>
      </c>
      <c r="J206" s="96"/>
      <c r="K206" s="86">
        <v>77.5</v>
      </c>
      <c r="L206" s="86">
        <v>155</v>
      </c>
      <c r="M206" s="86">
        <v>154.94999999999999</v>
      </c>
      <c r="N206" s="86">
        <f t="shared" si="3"/>
        <v>0</v>
      </c>
      <c r="O206" s="97" t="s">
        <v>391</v>
      </c>
      <c r="P206" s="98" t="s">
        <v>120</v>
      </c>
      <c r="Q206">
        <f>--ISNUMBER(IFERROR(SEARCH(Orders!$E18,O206,1),""))</f>
        <v>1</v>
      </c>
      <c r="R206">
        <f>IF(Q206=1,COUNTIF($Q$2:Q206,1),"")</f>
        <v>205</v>
      </c>
      <c r="S206" t="str">
        <f>IFERROR(INDEX($O2:$O986,MATCH(ROWS($Q$2:Q206),$R2:$R986,0)),"")</f>
        <v>M80001-025-M  M Dispatch Low Top</v>
      </c>
    </row>
    <row r="207" spans="1:19" x14ac:dyDescent="0.25">
      <c r="A207" s="80">
        <v>3</v>
      </c>
      <c r="B207" s="81" t="s">
        <v>374</v>
      </c>
      <c r="C207" s="95" t="s">
        <v>216</v>
      </c>
      <c r="D207" s="95" t="s">
        <v>113</v>
      </c>
      <c r="E207" s="95" t="s">
        <v>375</v>
      </c>
      <c r="F207" s="82" t="s">
        <v>217</v>
      </c>
      <c r="G207" s="83" t="s">
        <v>392</v>
      </c>
      <c r="H207" s="84" t="s">
        <v>377</v>
      </c>
      <c r="I207" s="82">
        <v>8.5</v>
      </c>
      <c r="J207" s="96"/>
      <c r="K207" s="86">
        <v>77.5</v>
      </c>
      <c r="L207" s="86">
        <v>155</v>
      </c>
      <c r="M207" s="86">
        <v>154.94999999999999</v>
      </c>
      <c r="N207" s="86">
        <f t="shared" si="3"/>
        <v>0</v>
      </c>
      <c r="O207" s="97" t="s">
        <v>391</v>
      </c>
      <c r="P207" s="98" t="s">
        <v>120</v>
      </c>
      <c r="Q207">
        <f>--ISNUMBER(IFERROR(SEARCH(Orders!$E18,O207,1),""))</f>
        <v>1</v>
      </c>
      <c r="R207">
        <f>IF(Q207=1,COUNTIF($Q$2:Q207,1),"")</f>
        <v>206</v>
      </c>
      <c r="S207" t="str">
        <f>IFERROR(INDEX($O2:$O986,MATCH(ROWS($Q$2:Q207),$R2:$R986,0)),"")</f>
        <v>M80001-025-M  M Dispatch Low Top</v>
      </c>
    </row>
    <row r="208" spans="1:19" x14ac:dyDescent="0.25">
      <c r="A208" s="80">
        <v>3</v>
      </c>
      <c r="B208" s="81" t="s">
        <v>374</v>
      </c>
      <c r="C208" s="95" t="s">
        <v>216</v>
      </c>
      <c r="D208" s="95" t="s">
        <v>113</v>
      </c>
      <c r="E208" s="95" t="s">
        <v>375</v>
      </c>
      <c r="F208" s="82" t="s">
        <v>217</v>
      </c>
      <c r="G208" s="83" t="s">
        <v>393</v>
      </c>
      <c r="H208" s="84" t="s">
        <v>377</v>
      </c>
      <c r="I208" s="82">
        <v>9</v>
      </c>
      <c r="J208" s="96"/>
      <c r="K208" s="86">
        <v>77.5</v>
      </c>
      <c r="L208" s="86">
        <v>155</v>
      </c>
      <c r="M208" s="86">
        <v>154.94999999999999</v>
      </c>
      <c r="N208" s="86">
        <f t="shared" si="3"/>
        <v>0</v>
      </c>
      <c r="O208" s="97" t="s">
        <v>391</v>
      </c>
      <c r="P208" s="98" t="s">
        <v>120</v>
      </c>
      <c r="Q208">
        <f>--ISNUMBER(IFERROR(SEARCH(Orders!$E18,O208,1),""))</f>
        <v>1</v>
      </c>
      <c r="R208">
        <f>IF(Q208=1,COUNTIF($Q$2:Q208,1),"")</f>
        <v>207</v>
      </c>
      <c r="S208" t="str">
        <f>IFERROR(INDEX($O2:$O986,MATCH(ROWS($Q$2:Q208),$R2:$R986,0)),"")</f>
        <v>M80001-025-M  M Dispatch Low Top</v>
      </c>
    </row>
    <row r="209" spans="1:19" x14ac:dyDescent="0.25">
      <c r="A209" s="80">
        <v>3</v>
      </c>
      <c r="B209" s="81" t="s">
        <v>374</v>
      </c>
      <c r="C209" s="95" t="s">
        <v>216</v>
      </c>
      <c r="D209" s="95" t="s">
        <v>113</v>
      </c>
      <c r="E209" s="95" t="s">
        <v>375</v>
      </c>
      <c r="F209" s="82" t="s">
        <v>217</v>
      </c>
      <c r="G209" s="83" t="s">
        <v>394</v>
      </c>
      <c r="H209" s="84" t="s">
        <v>377</v>
      </c>
      <c r="I209" s="82">
        <v>9.5</v>
      </c>
      <c r="J209" s="96"/>
      <c r="K209" s="86">
        <v>77.5</v>
      </c>
      <c r="L209" s="86">
        <v>155</v>
      </c>
      <c r="M209" s="86">
        <v>154.94999999999999</v>
      </c>
      <c r="N209" s="86">
        <f t="shared" si="3"/>
        <v>0</v>
      </c>
      <c r="O209" s="97" t="s">
        <v>391</v>
      </c>
      <c r="P209" s="98" t="s">
        <v>120</v>
      </c>
      <c r="Q209">
        <f>--ISNUMBER(IFERROR(SEARCH(Orders!$E18,O209,1),""))</f>
        <v>1</v>
      </c>
      <c r="R209">
        <f>IF(Q209=1,COUNTIF($Q$2:Q209,1),"")</f>
        <v>208</v>
      </c>
      <c r="S209" t="str">
        <f>IFERROR(INDEX($O2:$O986,MATCH(ROWS($Q$2:Q209),$R2:$R986,0)),"")</f>
        <v>M80001-025-M  M Dispatch Low Top</v>
      </c>
    </row>
    <row r="210" spans="1:19" x14ac:dyDescent="0.25">
      <c r="A210" s="80">
        <v>3</v>
      </c>
      <c r="B210" s="81" t="s">
        <v>374</v>
      </c>
      <c r="C210" s="95" t="s">
        <v>216</v>
      </c>
      <c r="D210" s="95" t="s">
        <v>113</v>
      </c>
      <c r="E210" s="95" t="s">
        <v>375</v>
      </c>
      <c r="F210" s="82" t="s">
        <v>217</v>
      </c>
      <c r="G210" s="83" t="s">
        <v>395</v>
      </c>
      <c r="H210" s="84" t="s">
        <v>377</v>
      </c>
      <c r="I210" s="82">
        <v>10</v>
      </c>
      <c r="J210" s="96"/>
      <c r="K210" s="86">
        <v>77.5</v>
      </c>
      <c r="L210" s="86">
        <v>155</v>
      </c>
      <c r="M210" s="86">
        <v>154.94999999999999</v>
      </c>
      <c r="N210" s="86">
        <f t="shared" si="3"/>
        <v>0</v>
      </c>
      <c r="O210" s="97" t="s">
        <v>391</v>
      </c>
      <c r="P210" s="98" t="s">
        <v>120</v>
      </c>
      <c r="Q210">
        <f>--ISNUMBER(IFERROR(SEARCH(Orders!$E18,O210,1),""))</f>
        <v>1</v>
      </c>
      <c r="R210">
        <f>IF(Q210=1,COUNTIF($Q$2:Q210,1),"")</f>
        <v>209</v>
      </c>
      <c r="S210" t="str">
        <f>IFERROR(INDEX($O2:$O986,MATCH(ROWS($Q$2:Q210),$R2:$R986,0)),"")</f>
        <v>M80001-025-M  M Dispatch Low Top</v>
      </c>
    </row>
    <row r="211" spans="1:19" x14ac:dyDescent="0.25">
      <c r="A211" s="80">
        <v>3</v>
      </c>
      <c r="B211" s="81" t="s">
        <v>374</v>
      </c>
      <c r="C211" s="95" t="s">
        <v>216</v>
      </c>
      <c r="D211" s="95" t="s">
        <v>113</v>
      </c>
      <c r="E211" s="95" t="s">
        <v>375</v>
      </c>
      <c r="F211" s="82" t="s">
        <v>217</v>
      </c>
      <c r="G211" s="83" t="s">
        <v>396</v>
      </c>
      <c r="H211" s="84" t="s">
        <v>377</v>
      </c>
      <c r="I211" s="82">
        <v>10.5</v>
      </c>
      <c r="J211" s="96"/>
      <c r="K211" s="86">
        <v>77.5</v>
      </c>
      <c r="L211" s="86">
        <v>155</v>
      </c>
      <c r="M211" s="86">
        <v>154.94999999999999</v>
      </c>
      <c r="N211" s="86">
        <f t="shared" si="3"/>
        <v>0</v>
      </c>
      <c r="O211" s="97" t="s">
        <v>391</v>
      </c>
      <c r="P211" s="98" t="s">
        <v>120</v>
      </c>
      <c r="Q211">
        <f>--ISNUMBER(IFERROR(SEARCH(Orders!$E18,O211,1),""))</f>
        <v>1</v>
      </c>
      <c r="R211">
        <f>IF(Q211=1,COUNTIF($Q$2:Q211,1),"")</f>
        <v>210</v>
      </c>
      <c r="S211" t="str">
        <f>IFERROR(INDEX($O2:$O986,MATCH(ROWS($Q$2:Q211),$R2:$R986,0)),"")</f>
        <v>M80001-025-M  M Dispatch Low Top</v>
      </c>
    </row>
    <row r="212" spans="1:19" x14ac:dyDescent="0.25">
      <c r="A212" s="80">
        <v>3</v>
      </c>
      <c r="B212" s="81" t="s">
        <v>374</v>
      </c>
      <c r="C212" s="95" t="s">
        <v>216</v>
      </c>
      <c r="D212" s="95" t="s">
        <v>113</v>
      </c>
      <c r="E212" s="95" t="s">
        <v>375</v>
      </c>
      <c r="F212" s="82" t="s">
        <v>217</v>
      </c>
      <c r="G212" s="83" t="s">
        <v>397</v>
      </c>
      <c r="H212" s="84" t="s">
        <v>377</v>
      </c>
      <c r="I212" s="82">
        <v>11</v>
      </c>
      <c r="J212" s="96"/>
      <c r="K212" s="86">
        <v>77.5</v>
      </c>
      <c r="L212" s="86">
        <v>155</v>
      </c>
      <c r="M212" s="86">
        <v>154.94999999999999</v>
      </c>
      <c r="N212" s="86">
        <f t="shared" si="3"/>
        <v>0</v>
      </c>
      <c r="O212" s="97" t="s">
        <v>391</v>
      </c>
      <c r="P212" s="98" t="s">
        <v>120</v>
      </c>
      <c r="Q212">
        <f>--ISNUMBER(IFERROR(SEARCH(Orders!$E18,O212,1),""))</f>
        <v>1</v>
      </c>
      <c r="R212">
        <f>IF(Q212=1,COUNTIF($Q$2:Q212,1),"")</f>
        <v>211</v>
      </c>
      <c r="S212" t="str">
        <f>IFERROR(INDEX($O2:$O986,MATCH(ROWS($Q$2:Q212),$R2:$R986,0)),"")</f>
        <v>M80001-025-M  M Dispatch Low Top</v>
      </c>
    </row>
    <row r="213" spans="1:19" x14ac:dyDescent="0.25">
      <c r="A213" s="80">
        <v>3</v>
      </c>
      <c r="B213" s="81" t="s">
        <v>374</v>
      </c>
      <c r="C213" s="95" t="s">
        <v>216</v>
      </c>
      <c r="D213" s="95" t="s">
        <v>113</v>
      </c>
      <c r="E213" s="95" t="s">
        <v>375</v>
      </c>
      <c r="F213" s="82" t="s">
        <v>217</v>
      </c>
      <c r="G213" s="83" t="s">
        <v>398</v>
      </c>
      <c r="H213" s="84" t="s">
        <v>377</v>
      </c>
      <c r="I213" s="82">
        <v>11.5</v>
      </c>
      <c r="J213" s="96"/>
      <c r="K213" s="86">
        <v>77.5</v>
      </c>
      <c r="L213" s="86">
        <v>155</v>
      </c>
      <c r="M213" s="86">
        <v>154.94999999999999</v>
      </c>
      <c r="N213" s="86">
        <f t="shared" si="3"/>
        <v>0</v>
      </c>
      <c r="O213" s="97" t="s">
        <v>391</v>
      </c>
      <c r="P213" s="98" t="s">
        <v>120</v>
      </c>
      <c r="Q213">
        <f>--ISNUMBER(IFERROR(SEARCH(Orders!$E18,O213,1),""))</f>
        <v>1</v>
      </c>
      <c r="R213">
        <f>IF(Q213=1,COUNTIF($Q$2:Q213,1),"")</f>
        <v>212</v>
      </c>
      <c r="S213" t="str">
        <f>IFERROR(INDEX($O2:$O986,MATCH(ROWS($Q$2:Q213),$R2:$R986,0)),"")</f>
        <v>M80001-025-M  M Dispatch Low Top</v>
      </c>
    </row>
    <row r="214" spans="1:19" x14ac:dyDescent="0.25">
      <c r="A214" s="80">
        <v>3</v>
      </c>
      <c r="B214" s="81" t="s">
        <v>374</v>
      </c>
      <c r="C214" s="95" t="s">
        <v>216</v>
      </c>
      <c r="D214" s="95" t="s">
        <v>113</v>
      </c>
      <c r="E214" s="95" t="s">
        <v>375</v>
      </c>
      <c r="F214" s="82" t="s">
        <v>217</v>
      </c>
      <c r="G214" s="83" t="s">
        <v>399</v>
      </c>
      <c r="H214" s="84" t="s">
        <v>377</v>
      </c>
      <c r="I214" s="82">
        <v>12</v>
      </c>
      <c r="J214" s="96"/>
      <c r="K214" s="86">
        <v>77.5</v>
      </c>
      <c r="L214" s="86">
        <v>155</v>
      </c>
      <c r="M214" s="86">
        <v>154.94999999999999</v>
      </c>
      <c r="N214" s="86">
        <f t="shared" si="3"/>
        <v>0</v>
      </c>
      <c r="O214" s="97" t="s">
        <v>391</v>
      </c>
      <c r="P214" s="98" t="s">
        <v>120</v>
      </c>
      <c r="Q214">
        <f>--ISNUMBER(IFERROR(SEARCH(Orders!$E18,O214,1),""))</f>
        <v>1</v>
      </c>
      <c r="R214">
        <f>IF(Q214=1,COUNTIF($Q$2:Q214,1),"")</f>
        <v>213</v>
      </c>
      <c r="S214" t="str">
        <f>IFERROR(INDEX($O2:$O986,MATCH(ROWS($Q$2:Q214),$R2:$R986,0)),"")</f>
        <v>M80001-025-M  M Dispatch Low Top</v>
      </c>
    </row>
    <row r="215" spans="1:19" x14ac:dyDescent="0.25">
      <c r="A215" s="80">
        <v>3</v>
      </c>
      <c r="B215" s="81" t="s">
        <v>374</v>
      </c>
      <c r="C215" s="95" t="s">
        <v>216</v>
      </c>
      <c r="D215" s="95" t="s">
        <v>113</v>
      </c>
      <c r="E215" s="95" t="s">
        <v>375</v>
      </c>
      <c r="F215" s="82" t="s">
        <v>217</v>
      </c>
      <c r="G215" s="83" t="s">
        <v>400</v>
      </c>
      <c r="H215" s="84" t="s">
        <v>377</v>
      </c>
      <c r="I215" s="82">
        <v>12.5</v>
      </c>
      <c r="J215" s="96"/>
      <c r="K215" s="86">
        <v>77.5</v>
      </c>
      <c r="L215" s="86">
        <v>155</v>
      </c>
      <c r="M215" s="86">
        <v>154.94999999999999</v>
      </c>
      <c r="N215" s="86">
        <f t="shared" si="3"/>
        <v>0</v>
      </c>
      <c r="O215" s="97" t="s">
        <v>391</v>
      </c>
      <c r="P215" s="98" t="s">
        <v>120</v>
      </c>
      <c r="Q215">
        <f>--ISNUMBER(IFERROR(SEARCH(Orders!$E18,O215,1),""))</f>
        <v>1</v>
      </c>
      <c r="R215">
        <f>IF(Q215=1,COUNTIF($Q$2:Q215,1),"")</f>
        <v>214</v>
      </c>
      <c r="S215" t="str">
        <f>IFERROR(INDEX($O2:$O986,MATCH(ROWS($Q$2:Q215),$R2:$R986,0)),"")</f>
        <v>M80001-025-M  M Dispatch Low Top</v>
      </c>
    </row>
    <row r="216" spans="1:19" x14ac:dyDescent="0.25">
      <c r="A216" s="80">
        <v>3</v>
      </c>
      <c r="B216" s="81" t="s">
        <v>374</v>
      </c>
      <c r="C216" s="95" t="s">
        <v>216</v>
      </c>
      <c r="D216" s="95" t="s">
        <v>113</v>
      </c>
      <c r="E216" s="95" t="s">
        <v>375</v>
      </c>
      <c r="F216" s="82" t="s">
        <v>217</v>
      </c>
      <c r="G216" s="83" t="s">
        <v>401</v>
      </c>
      <c r="H216" s="84" t="s">
        <v>377</v>
      </c>
      <c r="I216" s="82">
        <v>13</v>
      </c>
      <c r="J216" s="96"/>
      <c r="K216" s="86">
        <v>77.5</v>
      </c>
      <c r="L216" s="86">
        <v>155</v>
      </c>
      <c r="M216" s="86">
        <v>154.94999999999999</v>
      </c>
      <c r="N216" s="86">
        <f t="shared" si="3"/>
        <v>0</v>
      </c>
      <c r="O216" s="97" t="s">
        <v>391</v>
      </c>
      <c r="P216" s="98" t="s">
        <v>120</v>
      </c>
      <c r="Q216">
        <f>--ISNUMBER(IFERROR(SEARCH(Orders!$E18,O216,1),""))</f>
        <v>1</v>
      </c>
      <c r="R216">
        <f>IF(Q216=1,COUNTIF($Q$2:Q216,1),"")</f>
        <v>215</v>
      </c>
      <c r="S216" t="str">
        <f>IFERROR(INDEX($O2:$O986,MATCH(ROWS($Q$2:Q216),$R2:$R986,0)),"")</f>
        <v>M80001-025-M  M Dispatch Low Top</v>
      </c>
    </row>
    <row r="217" spans="1:19" x14ac:dyDescent="0.25">
      <c r="A217" s="80">
        <v>3</v>
      </c>
      <c r="B217" s="81" t="s">
        <v>374</v>
      </c>
      <c r="C217" s="95" t="s">
        <v>216</v>
      </c>
      <c r="D217" s="95" t="s">
        <v>113</v>
      </c>
      <c r="E217" s="95" t="s">
        <v>375</v>
      </c>
      <c r="F217" s="82" t="s">
        <v>217</v>
      </c>
      <c r="G217" s="83" t="s">
        <v>402</v>
      </c>
      <c r="H217" s="84" t="s">
        <v>377</v>
      </c>
      <c r="I217" s="82">
        <v>14</v>
      </c>
      <c r="J217" s="96"/>
      <c r="K217" s="86">
        <v>77.5</v>
      </c>
      <c r="L217" s="86">
        <v>155</v>
      </c>
      <c r="M217" s="86">
        <v>154.94999999999999</v>
      </c>
      <c r="N217" s="86">
        <f t="shared" si="3"/>
        <v>0</v>
      </c>
      <c r="O217" s="97" t="s">
        <v>391</v>
      </c>
      <c r="P217" s="98" t="s">
        <v>120</v>
      </c>
      <c r="Q217">
        <f>--ISNUMBER(IFERROR(SEARCH(Orders!$E18,O217,1),""))</f>
        <v>1</v>
      </c>
      <c r="R217">
        <f>IF(Q217=1,COUNTIF($Q$2:Q217,1),"")</f>
        <v>216</v>
      </c>
      <c r="S217" t="str">
        <f>IFERROR(INDEX($O2:$O986,MATCH(ROWS($Q$2:Q217),$R2:$R986,0)),"")</f>
        <v>M80001-025-M  M Dispatch Low Top</v>
      </c>
    </row>
    <row r="218" spans="1:19" x14ac:dyDescent="0.25">
      <c r="A218" s="80">
        <v>3</v>
      </c>
      <c r="B218" s="81" t="s">
        <v>374</v>
      </c>
      <c r="C218" s="95" t="s">
        <v>403</v>
      </c>
      <c r="D218" s="95" t="s">
        <v>113</v>
      </c>
      <c r="E218" s="95" t="s">
        <v>375</v>
      </c>
      <c r="F218" s="82" t="s">
        <v>404</v>
      </c>
      <c r="G218" s="83" t="s">
        <v>405</v>
      </c>
      <c r="H218" s="84" t="s">
        <v>377</v>
      </c>
      <c r="I218" s="82">
        <v>8</v>
      </c>
      <c r="J218" s="96"/>
      <c r="K218" s="86">
        <v>77.5</v>
      </c>
      <c r="L218" s="86">
        <v>155</v>
      </c>
      <c r="M218" s="86">
        <v>154.94999999999999</v>
      </c>
      <c r="N218" s="86">
        <f t="shared" si="3"/>
        <v>0</v>
      </c>
      <c r="O218" s="97" t="s">
        <v>406</v>
      </c>
      <c r="P218" s="98" t="s">
        <v>120</v>
      </c>
      <c r="Q218">
        <f>--ISNUMBER(IFERROR(SEARCH(Orders!$E18,O218,1),""))</f>
        <v>1</v>
      </c>
      <c r="R218">
        <f>IF(Q218=1,COUNTIF($Q$2:Q218,1),"")</f>
        <v>217</v>
      </c>
      <c r="S218" t="str">
        <f>IFERROR(INDEX($O2:$O986,MATCH(ROWS($Q$2:Q218),$R2:$R986,0)),"")</f>
        <v>M80001-240-M  M Dispatch Low Top</v>
      </c>
    </row>
    <row r="219" spans="1:19" x14ac:dyDescent="0.25">
      <c r="A219" s="80">
        <v>3</v>
      </c>
      <c r="B219" s="81" t="s">
        <v>374</v>
      </c>
      <c r="C219" s="95" t="s">
        <v>403</v>
      </c>
      <c r="D219" s="95" t="s">
        <v>113</v>
      </c>
      <c r="E219" s="95" t="s">
        <v>375</v>
      </c>
      <c r="F219" s="82" t="s">
        <v>404</v>
      </c>
      <c r="G219" s="83" t="s">
        <v>407</v>
      </c>
      <c r="H219" s="84" t="s">
        <v>377</v>
      </c>
      <c r="I219" s="82">
        <v>8.5</v>
      </c>
      <c r="J219" s="96"/>
      <c r="K219" s="86">
        <v>77.5</v>
      </c>
      <c r="L219" s="86">
        <v>155</v>
      </c>
      <c r="M219" s="86">
        <v>154.94999999999999</v>
      </c>
      <c r="N219" s="86">
        <f t="shared" si="3"/>
        <v>0</v>
      </c>
      <c r="O219" s="97" t="s">
        <v>406</v>
      </c>
      <c r="P219" s="98" t="s">
        <v>120</v>
      </c>
      <c r="Q219">
        <f>--ISNUMBER(IFERROR(SEARCH(Orders!$E18,O219,1),""))</f>
        <v>1</v>
      </c>
      <c r="R219">
        <f>IF(Q219=1,COUNTIF($Q$2:Q219,1),"")</f>
        <v>218</v>
      </c>
      <c r="S219" t="str">
        <f>IFERROR(INDEX($O2:$O986,MATCH(ROWS($Q$2:Q219),$R2:$R986,0)),"")</f>
        <v>M80001-240-M  M Dispatch Low Top</v>
      </c>
    </row>
    <row r="220" spans="1:19" x14ac:dyDescent="0.25">
      <c r="A220" s="80">
        <v>3</v>
      </c>
      <c r="B220" s="81" t="s">
        <v>374</v>
      </c>
      <c r="C220" s="95" t="s">
        <v>403</v>
      </c>
      <c r="D220" s="95" t="s">
        <v>113</v>
      </c>
      <c r="E220" s="95" t="s">
        <v>375</v>
      </c>
      <c r="F220" s="82" t="s">
        <v>404</v>
      </c>
      <c r="G220" s="83" t="s">
        <v>408</v>
      </c>
      <c r="H220" s="84" t="s">
        <v>377</v>
      </c>
      <c r="I220" s="82">
        <v>9</v>
      </c>
      <c r="J220" s="96"/>
      <c r="K220" s="86">
        <v>77.5</v>
      </c>
      <c r="L220" s="86">
        <v>155</v>
      </c>
      <c r="M220" s="86">
        <v>154.94999999999999</v>
      </c>
      <c r="N220" s="86">
        <f t="shared" si="3"/>
        <v>0</v>
      </c>
      <c r="O220" s="97" t="s">
        <v>406</v>
      </c>
      <c r="P220" s="98" t="s">
        <v>120</v>
      </c>
      <c r="Q220">
        <f>--ISNUMBER(IFERROR(SEARCH(Orders!$E18,O220,1),""))</f>
        <v>1</v>
      </c>
      <c r="R220">
        <f>IF(Q220=1,COUNTIF($Q$2:Q220,1),"")</f>
        <v>219</v>
      </c>
      <c r="S220" t="str">
        <f>IFERROR(INDEX($O2:$O986,MATCH(ROWS($Q$2:Q220),$R2:$R986,0)),"")</f>
        <v>M80001-240-M  M Dispatch Low Top</v>
      </c>
    </row>
    <row r="221" spans="1:19" x14ac:dyDescent="0.25">
      <c r="A221" s="80">
        <v>3</v>
      </c>
      <c r="B221" s="81" t="s">
        <v>374</v>
      </c>
      <c r="C221" s="95" t="s">
        <v>403</v>
      </c>
      <c r="D221" s="95" t="s">
        <v>113</v>
      </c>
      <c r="E221" s="95" t="s">
        <v>375</v>
      </c>
      <c r="F221" s="82" t="s">
        <v>404</v>
      </c>
      <c r="G221" s="83" t="s">
        <v>409</v>
      </c>
      <c r="H221" s="84" t="s">
        <v>377</v>
      </c>
      <c r="I221" s="82">
        <v>9.5</v>
      </c>
      <c r="J221" s="96"/>
      <c r="K221" s="86">
        <v>77.5</v>
      </c>
      <c r="L221" s="86">
        <v>155</v>
      </c>
      <c r="M221" s="86">
        <v>154.94999999999999</v>
      </c>
      <c r="N221" s="86">
        <f t="shared" si="3"/>
        <v>0</v>
      </c>
      <c r="O221" s="97" t="s">
        <v>406</v>
      </c>
      <c r="P221" s="98" t="s">
        <v>120</v>
      </c>
      <c r="Q221">
        <f>--ISNUMBER(IFERROR(SEARCH(Orders!$E18,O221,1),""))</f>
        <v>1</v>
      </c>
      <c r="R221">
        <f>IF(Q221=1,COUNTIF($Q$2:Q221,1),"")</f>
        <v>220</v>
      </c>
      <c r="S221" t="str">
        <f>IFERROR(INDEX($O2:$O986,MATCH(ROWS($Q$2:Q221),$R2:$R986,0)),"")</f>
        <v>M80001-240-M  M Dispatch Low Top</v>
      </c>
    </row>
    <row r="222" spans="1:19" x14ac:dyDescent="0.25">
      <c r="A222" s="80">
        <v>3</v>
      </c>
      <c r="B222" s="81" t="s">
        <v>374</v>
      </c>
      <c r="C222" s="95" t="s">
        <v>403</v>
      </c>
      <c r="D222" s="95" t="s">
        <v>113</v>
      </c>
      <c r="E222" s="95" t="s">
        <v>375</v>
      </c>
      <c r="F222" s="82" t="s">
        <v>404</v>
      </c>
      <c r="G222" s="83" t="s">
        <v>410</v>
      </c>
      <c r="H222" s="84" t="s">
        <v>377</v>
      </c>
      <c r="I222" s="82">
        <v>10</v>
      </c>
      <c r="J222" s="96"/>
      <c r="K222" s="86">
        <v>77.5</v>
      </c>
      <c r="L222" s="86">
        <v>155</v>
      </c>
      <c r="M222" s="86">
        <v>154.94999999999999</v>
      </c>
      <c r="N222" s="86">
        <f t="shared" si="3"/>
        <v>0</v>
      </c>
      <c r="O222" s="97" t="s">
        <v>406</v>
      </c>
      <c r="P222" s="98" t="s">
        <v>120</v>
      </c>
      <c r="Q222">
        <f>--ISNUMBER(IFERROR(SEARCH(Orders!$E18,O222,1),""))</f>
        <v>1</v>
      </c>
      <c r="R222">
        <f>IF(Q222=1,COUNTIF($Q$2:Q222,1),"")</f>
        <v>221</v>
      </c>
      <c r="S222" t="str">
        <f>IFERROR(INDEX($O2:$O986,MATCH(ROWS($Q$2:Q222),$R2:$R986,0)),"")</f>
        <v>M80001-240-M  M Dispatch Low Top</v>
      </c>
    </row>
    <row r="223" spans="1:19" x14ac:dyDescent="0.25">
      <c r="A223" s="80">
        <v>3</v>
      </c>
      <c r="B223" s="81" t="s">
        <v>374</v>
      </c>
      <c r="C223" s="95" t="s">
        <v>403</v>
      </c>
      <c r="D223" s="95" t="s">
        <v>113</v>
      </c>
      <c r="E223" s="95" t="s">
        <v>375</v>
      </c>
      <c r="F223" s="82" t="s">
        <v>404</v>
      </c>
      <c r="G223" s="83" t="s">
        <v>411</v>
      </c>
      <c r="H223" s="84" t="s">
        <v>377</v>
      </c>
      <c r="I223" s="82">
        <v>10.5</v>
      </c>
      <c r="J223" s="96"/>
      <c r="K223" s="86">
        <v>77.5</v>
      </c>
      <c r="L223" s="86">
        <v>155</v>
      </c>
      <c r="M223" s="86">
        <v>154.94999999999999</v>
      </c>
      <c r="N223" s="86">
        <f t="shared" si="3"/>
        <v>0</v>
      </c>
      <c r="O223" s="97" t="s">
        <v>406</v>
      </c>
      <c r="P223" s="98" t="s">
        <v>120</v>
      </c>
      <c r="Q223">
        <f>--ISNUMBER(IFERROR(SEARCH(Orders!$E18,O223,1),""))</f>
        <v>1</v>
      </c>
      <c r="R223">
        <f>IF(Q223=1,COUNTIF($Q$2:Q223,1),"")</f>
        <v>222</v>
      </c>
      <c r="S223" t="str">
        <f>IFERROR(INDEX($O2:$O986,MATCH(ROWS($Q$2:Q223),$R2:$R986,0)),"")</f>
        <v>M80001-240-M  M Dispatch Low Top</v>
      </c>
    </row>
    <row r="224" spans="1:19" x14ac:dyDescent="0.25">
      <c r="A224" s="80">
        <v>3</v>
      </c>
      <c r="B224" s="81" t="s">
        <v>374</v>
      </c>
      <c r="C224" s="95" t="s">
        <v>403</v>
      </c>
      <c r="D224" s="95" t="s">
        <v>113</v>
      </c>
      <c r="E224" s="95" t="s">
        <v>375</v>
      </c>
      <c r="F224" s="82" t="s">
        <v>404</v>
      </c>
      <c r="G224" s="83" t="s">
        <v>412</v>
      </c>
      <c r="H224" s="84" t="s">
        <v>377</v>
      </c>
      <c r="I224" s="82">
        <v>11</v>
      </c>
      <c r="J224" s="96"/>
      <c r="K224" s="86">
        <v>77.5</v>
      </c>
      <c r="L224" s="86">
        <v>155</v>
      </c>
      <c r="M224" s="86">
        <v>154.94999999999999</v>
      </c>
      <c r="N224" s="86">
        <f t="shared" si="3"/>
        <v>0</v>
      </c>
      <c r="O224" s="97" t="s">
        <v>406</v>
      </c>
      <c r="P224" s="98" t="s">
        <v>120</v>
      </c>
      <c r="Q224">
        <f>--ISNUMBER(IFERROR(SEARCH(Orders!$E18,O224,1),""))</f>
        <v>1</v>
      </c>
      <c r="R224">
        <f>IF(Q224=1,COUNTIF($Q$2:Q224,1),"")</f>
        <v>223</v>
      </c>
      <c r="S224" t="str">
        <f>IFERROR(INDEX($O2:$O986,MATCH(ROWS($Q$2:Q224),$R2:$R986,0)),"")</f>
        <v>M80001-240-M  M Dispatch Low Top</v>
      </c>
    </row>
    <row r="225" spans="1:19" x14ac:dyDescent="0.25">
      <c r="A225" s="80">
        <v>3</v>
      </c>
      <c r="B225" s="81" t="s">
        <v>374</v>
      </c>
      <c r="C225" s="95" t="s">
        <v>403</v>
      </c>
      <c r="D225" s="95" t="s">
        <v>113</v>
      </c>
      <c r="E225" s="95" t="s">
        <v>375</v>
      </c>
      <c r="F225" s="82" t="s">
        <v>404</v>
      </c>
      <c r="G225" s="83" t="s">
        <v>413</v>
      </c>
      <c r="H225" s="84" t="s">
        <v>377</v>
      </c>
      <c r="I225" s="82">
        <v>11.5</v>
      </c>
      <c r="J225" s="96"/>
      <c r="K225" s="86">
        <v>77.5</v>
      </c>
      <c r="L225" s="86">
        <v>155</v>
      </c>
      <c r="M225" s="86">
        <v>154.94999999999999</v>
      </c>
      <c r="N225" s="86">
        <f t="shared" si="3"/>
        <v>0</v>
      </c>
      <c r="O225" s="97" t="s">
        <v>406</v>
      </c>
      <c r="P225" s="98" t="s">
        <v>120</v>
      </c>
      <c r="Q225">
        <f>--ISNUMBER(IFERROR(SEARCH(Orders!$E18,O225,1),""))</f>
        <v>1</v>
      </c>
      <c r="R225">
        <f>IF(Q225=1,COUNTIF($Q$2:Q225,1),"")</f>
        <v>224</v>
      </c>
      <c r="S225" t="str">
        <f>IFERROR(INDEX($O2:$O986,MATCH(ROWS($Q$2:Q225),$R2:$R986,0)),"")</f>
        <v>M80001-240-M  M Dispatch Low Top</v>
      </c>
    </row>
    <row r="226" spans="1:19" x14ac:dyDescent="0.25">
      <c r="A226" s="80">
        <v>3</v>
      </c>
      <c r="B226" s="81" t="s">
        <v>374</v>
      </c>
      <c r="C226" s="95" t="s">
        <v>403</v>
      </c>
      <c r="D226" s="95" t="s">
        <v>113</v>
      </c>
      <c r="E226" s="95" t="s">
        <v>375</v>
      </c>
      <c r="F226" s="82" t="s">
        <v>404</v>
      </c>
      <c r="G226" s="83" t="s">
        <v>414</v>
      </c>
      <c r="H226" s="84" t="s">
        <v>377</v>
      </c>
      <c r="I226" s="82">
        <v>12</v>
      </c>
      <c r="J226" s="96"/>
      <c r="K226" s="86">
        <v>77.5</v>
      </c>
      <c r="L226" s="86">
        <v>155</v>
      </c>
      <c r="M226" s="86">
        <v>154.94999999999999</v>
      </c>
      <c r="N226" s="86">
        <f t="shared" si="3"/>
        <v>0</v>
      </c>
      <c r="O226" s="97" t="s">
        <v>406</v>
      </c>
      <c r="P226" s="98" t="s">
        <v>120</v>
      </c>
      <c r="Q226">
        <f>--ISNUMBER(IFERROR(SEARCH(Orders!$E18,O226,1),""))</f>
        <v>1</v>
      </c>
      <c r="R226">
        <f>IF(Q226=1,COUNTIF($Q$2:Q226,1),"")</f>
        <v>225</v>
      </c>
      <c r="S226" t="str">
        <f>IFERROR(INDEX($O2:$O986,MATCH(ROWS($Q$2:Q226),$R2:$R986,0)),"")</f>
        <v>M80001-240-M  M Dispatch Low Top</v>
      </c>
    </row>
    <row r="227" spans="1:19" x14ac:dyDescent="0.25">
      <c r="A227" s="80">
        <v>3</v>
      </c>
      <c r="B227" s="81" t="s">
        <v>374</v>
      </c>
      <c r="C227" s="95" t="s">
        <v>403</v>
      </c>
      <c r="D227" s="95" t="s">
        <v>113</v>
      </c>
      <c r="E227" s="95" t="s">
        <v>375</v>
      </c>
      <c r="F227" s="82" t="s">
        <v>404</v>
      </c>
      <c r="G227" s="83" t="s">
        <v>415</v>
      </c>
      <c r="H227" s="84" t="s">
        <v>377</v>
      </c>
      <c r="I227" s="82">
        <v>12.5</v>
      </c>
      <c r="J227" s="96"/>
      <c r="K227" s="86">
        <v>77.5</v>
      </c>
      <c r="L227" s="86">
        <v>155</v>
      </c>
      <c r="M227" s="86">
        <v>154.94999999999999</v>
      </c>
      <c r="N227" s="86">
        <f t="shared" si="3"/>
        <v>0</v>
      </c>
      <c r="O227" s="97" t="s">
        <v>406</v>
      </c>
      <c r="P227" s="98" t="s">
        <v>120</v>
      </c>
      <c r="Q227">
        <f>--ISNUMBER(IFERROR(SEARCH(Orders!$E18,O227,1),""))</f>
        <v>1</v>
      </c>
      <c r="R227">
        <f>IF(Q227=1,COUNTIF($Q$2:Q227,1),"")</f>
        <v>226</v>
      </c>
      <c r="S227" t="str">
        <f>IFERROR(INDEX($O2:$O986,MATCH(ROWS($Q$2:Q227),$R2:$R986,0)),"")</f>
        <v>M80001-240-M  M Dispatch Low Top</v>
      </c>
    </row>
    <row r="228" spans="1:19" x14ac:dyDescent="0.25">
      <c r="A228" s="80">
        <v>3</v>
      </c>
      <c r="B228" s="81" t="s">
        <v>374</v>
      </c>
      <c r="C228" s="95" t="s">
        <v>403</v>
      </c>
      <c r="D228" s="95" t="s">
        <v>113</v>
      </c>
      <c r="E228" s="95" t="s">
        <v>375</v>
      </c>
      <c r="F228" s="82" t="s">
        <v>404</v>
      </c>
      <c r="G228" s="83" t="s">
        <v>416</v>
      </c>
      <c r="H228" s="84" t="s">
        <v>377</v>
      </c>
      <c r="I228" s="82">
        <v>13</v>
      </c>
      <c r="J228" s="96"/>
      <c r="K228" s="86">
        <v>77.5</v>
      </c>
      <c r="L228" s="86">
        <v>155</v>
      </c>
      <c r="M228" s="86">
        <v>154.94999999999999</v>
      </c>
      <c r="N228" s="86">
        <f t="shared" si="3"/>
        <v>0</v>
      </c>
      <c r="O228" s="97" t="s">
        <v>406</v>
      </c>
      <c r="P228" s="98" t="s">
        <v>120</v>
      </c>
      <c r="Q228">
        <f>--ISNUMBER(IFERROR(SEARCH(Orders!$E18,O228,1),""))</f>
        <v>1</v>
      </c>
      <c r="R228">
        <f>IF(Q228=1,COUNTIF($Q$2:Q228,1),"")</f>
        <v>227</v>
      </c>
      <c r="S228" t="str">
        <f>IFERROR(INDEX($O2:$O986,MATCH(ROWS($Q$2:Q228),$R2:$R986,0)),"")</f>
        <v>M80001-240-M  M Dispatch Low Top</v>
      </c>
    </row>
    <row r="229" spans="1:19" x14ac:dyDescent="0.25">
      <c r="A229" s="80">
        <v>3</v>
      </c>
      <c r="B229" s="81" t="s">
        <v>374</v>
      </c>
      <c r="C229" s="95" t="s">
        <v>403</v>
      </c>
      <c r="D229" s="95" t="s">
        <v>113</v>
      </c>
      <c r="E229" s="95" t="s">
        <v>375</v>
      </c>
      <c r="F229" s="82" t="s">
        <v>404</v>
      </c>
      <c r="G229" s="83" t="s">
        <v>417</v>
      </c>
      <c r="H229" s="84" t="s">
        <v>377</v>
      </c>
      <c r="I229" s="82">
        <v>14</v>
      </c>
      <c r="J229" s="96"/>
      <c r="K229" s="86">
        <v>77.5</v>
      </c>
      <c r="L229" s="86">
        <v>155</v>
      </c>
      <c r="M229" s="86">
        <v>154.94999999999999</v>
      </c>
      <c r="N229" s="86">
        <f t="shared" si="3"/>
        <v>0</v>
      </c>
      <c r="O229" s="97" t="s">
        <v>406</v>
      </c>
      <c r="P229" s="98" t="s">
        <v>120</v>
      </c>
      <c r="Q229">
        <f>--ISNUMBER(IFERROR(SEARCH(Orders!$E18,O229,1),""))</f>
        <v>1</v>
      </c>
      <c r="R229">
        <f>IF(Q229=1,COUNTIF($Q$2:Q229,1),"")</f>
        <v>228</v>
      </c>
      <c r="S229" t="str">
        <f>IFERROR(INDEX($O2:$O986,MATCH(ROWS($Q$2:Q229),$R2:$R986,0)),"")</f>
        <v>M80001-240-M  M Dispatch Low Top</v>
      </c>
    </row>
    <row r="230" spans="1:19" x14ac:dyDescent="0.25">
      <c r="A230" s="80">
        <v>3</v>
      </c>
      <c r="B230" s="81" t="s">
        <v>374</v>
      </c>
      <c r="C230" s="95" t="s">
        <v>418</v>
      </c>
      <c r="D230" s="95" t="s">
        <v>113</v>
      </c>
      <c r="E230" s="95" t="s">
        <v>375</v>
      </c>
      <c r="F230" s="82" t="s">
        <v>419</v>
      </c>
      <c r="G230" s="83" t="s">
        <v>420</v>
      </c>
      <c r="H230" s="84" t="s">
        <v>377</v>
      </c>
      <c r="I230" s="82">
        <v>8</v>
      </c>
      <c r="J230" s="96"/>
      <c r="K230" s="86">
        <v>77.5</v>
      </c>
      <c r="L230" s="86">
        <v>155</v>
      </c>
      <c r="M230" s="86">
        <v>154.94999999999999</v>
      </c>
      <c r="N230" s="86">
        <f t="shared" si="3"/>
        <v>0</v>
      </c>
      <c r="O230" s="97" t="s">
        <v>421</v>
      </c>
      <c r="P230" s="98" t="s">
        <v>120</v>
      </c>
      <c r="Q230">
        <f>--ISNUMBER(IFERROR(SEARCH(Orders!$E18,O230,1),""))</f>
        <v>1</v>
      </c>
      <c r="R230">
        <f>IF(Q230=1,COUNTIF($Q$2:Q230,1),"")</f>
        <v>229</v>
      </c>
      <c r="S230" t="str">
        <f>IFERROR(INDEX($O2:$O986,MATCH(ROWS($Q$2:Q230),$R2:$R986,0)),"")</f>
        <v>M80001-305-M  M Dispatch Low Top</v>
      </c>
    </row>
    <row r="231" spans="1:19" x14ac:dyDescent="0.25">
      <c r="A231" s="80">
        <v>3</v>
      </c>
      <c r="B231" s="81" t="s">
        <v>374</v>
      </c>
      <c r="C231" s="95" t="s">
        <v>418</v>
      </c>
      <c r="D231" s="95" t="s">
        <v>113</v>
      </c>
      <c r="E231" s="95" t="s">
        <v>375</v>
      </c>
      <c r="F231" s="82" t="s">
        <v>419</v>
      </c>
      <c r="G231" s="83" t="s">
        <v>422</v>
      </c>
      <c r="H231" s="84" t="s">
        <v>377</v>
      </c>
      <c r="I231" s="82">
        <v>8.5</v>
      </c>
      <c r="J231" s="96"/>
      <c r="K231" s="86">
        <v>77.5</v>
      </c>
      <c r="L231" s="86">
        <v>155</v>
      </c>
      <c r="M231" s="86">
        <v>154.94999999999999</v>
      </c>
      <c r="N231" s="86">
        <f t="shared" si="3"/>
        <v>0</v>
      </c>
      <c r="O231" s="97" t="s">
        <v>421</v>
      </c>
      <c r="P231" s="98" t="s">
        <v>120</v>
      </c>
      <c r="Q231">
        <f>--ISNUMBER(IFERROR(SEARCH(Orders!$E18,O231,1),""))</f>
        <v>1</v>
      </c>
      <c r="R231">
        <f>IF(Q231=1,COUNTIF($Q$2:Q231,1),"")</f>
        <v>230</v>
      </c>
      <c r="S231" t="str">
        <f>IFERROR(INDEX($O2:$O986,MATCH(ROWS($Q$2:Q231),$R2:$R986,0)),"")</f>
        <v>M80001-305-M  M Dispatch Low Top</v>
      </c>
    </row>
    <row r="232" spans="1:19" x14ac:dyDescent="0.25">
      <c r="A232" s="80">
        <v>3</v>
      </c>
      <c r="B232" s="81" t="s">
        <v>374</v>
      </c>
      <c r="C232" s="95" t="s">
        <v>418</v>
      </c>
      <c r="D232" s="95" t="s">
        <v>113</v>
      </c>
      <c r="E232" s="95" t="s">
        <v>375</v>
      </c>
      <c r="F232" s="82" t="s">
        <v>419</v>
      </c>
      <c r="G232" s="83" t="s">
        <v>423</v>
      </c>
      <c r="H232" s="84" t="s">
        <v>377</v>
      </c>
      <c r="I232" s="82">
        <v>9</v>
      </c>
      <c r="J232" s="96"/>
      <c r="K232" s="86">
        <v>77.5</v>
      </c>
      <c r="L232" s="86">
        <v>155</v>
      </c>
      <c r="M232" s="86">
        <v>154.94999999999999</v>
      </c>
      <c r="N232" s="86">
        <f t="shared" si="3"/>
        <v>0</v>
      </c>
      <c r="O232" s="97" t="s">
        <v>421</v>
      </c>
      <c r="P232" s="98" t="s">
        <v>120</v>
      </c>
      <c r="Q232">
        <f>--ISNUMBER(IFERROR(SEARCH(Orders!$E18,O232,1),""))</f>
        <v>1</v>
      </c>
      <c r="R232">
        <f>IF(Q232=1,COUNTIF($Q$2:Q232,1),"")</f>
        <v>231</v>
      </c>
      <c r="S232" t="str">
        <f>IFERROR(INDEX($O2:$O986,MATCH(ROWS($Q$2:Q232),$R2:$R986,0)),"")</f>
        <v>M80001-305-M  M Dispatch Low Top</v>
      </c>
    </row>
    <row r="233" spans="1:19" x14ac:dyDescent="0.25">
      <c r="A233" s="80">
        <v>3</v>
      </c>
      <c r="B233" s="81" t="s">
        <v>374</v>
      </c>
      <c r="C233" s="95" t="s">
        <v>418</v>
      </c>
      <c r="D233" s="95" t="s">
        <v>113</v>
      </c>
      <c r="E233" s="95" t="s">
        <v>375</v>
      </c>
      <c r="F233" s="82" t="s">
        <v>419</v>
      </c>
      <c r="G233" s="83" t="s">
        <v>424</v>
      </c>
      <c r="H233" s="84" t="s">
        <v>377</v>
      </c>
      <c r="I233" s="82">
        <v>9.5</v>
      </c>
      <c r="J233" s="96"/>
      <c r="K233" s="86">
        <v>77.5</v>
      </c>
      <c r="L233" s="86">
        <v>155</v>
      </c>
      <c r="M233" s="86">
        <v>154.94999999999999</v>
      </c>
      <c r="N233" s="86">
        <f t="shared" si="3"/>
        <v>0</v>
      </c>
      <c r="O233" s="97" t="s">
        <v>421</v>
      </c>
      <c r="P233" s="98" t="s">
        <v>120</v>
      </c>
      <c r="Q233">
        <f>--ISNUMBER(IFERROR(SEARCH(Orders!$E18,O233,1),""))</f>
        <v>1</v>
      </c>
      <c r="R233">
        <f>IF(Q233=1,COUNTIF($Q$2:Q233,1),"")</f>
        <v>232</v>
      </c>
      <c r="S233" t="str">
        <f>IFERROR(INDEX($O2:$O986,MATCH(ROWS($Q$2:Q233),$R2:$R986,0)),"")</f>
        <v>M80001-305-M  M Dispatch Low Top</v>
      </c>
    </row>
    <row r="234" spans="1:19" x14ac:dyDescent="0.25">
      <c r="A234" s="80">
        <v>3</v>
      </c>
      <c r="B234" s="81" t="s">
        <v>374</v>
      </c>
      <c r="C234" s="95" t="s">
        <v>418</v>
      </c>
      <c r="D234" s="95" t="s">
        <v>113</v>
      </c>
      <c r="E234" s="95" t="s">
        <v>375</v>
      </c>
      <c r="F234" s="82" t="s">
        <v>419</v>
      </c>
      <c r="G234" s="83" t="s">
        <v>425</v>
      </c>
      <c r="H234" s="84" t="s">
        <v>377</v>
      </c>
      <c r="I234" s="82">
        <v>10</v>
      </c>
      <c r="J234" s="96"/>
      <c r="K234" s="86">
        <v>77.5</v>
      </c>
      <c r="L234" s="86">
        <v>155</v>
      </c>
      <c r="M234" s="86">
        <v>154.94999999999999</v>
      </c>
      <c r="N234" s="86">
        <f t="shared" si="3"/>
        <v>0</v>
      </c>
      <c r="O234" s="97" t="s">
        <v>421</v>
      </c>
      <c r="P234" s="98" t="s">
        <v>120</v>
      </c>
      <c r="Q234">
        <f>--ISNUMBER(IFERROR(SEARCH(Orders!$E18,O234,1),""))</f>
        <v>1</v>
      </c>
      <c r="R234">
        <f>IF(Q234=1,COUNTIF($Q$2:Q234,1),"")</f>
        <v>233</v>
      </c>
      <c r="S234" t="str">
        <f>IFERROR(INDEX($O2:$O986,MATCH(ROWS($Q$2:Q234),$R2:$R986,0)),"")</f>
        <v>M80001-305-M  M Dispatch Low Top</v>
      </c>
    </row>
    <row r="235" spans="1:19" x14ac:dyDescent="0.25">
      <c r="A235" s="80">
        <v>3</v>
      </c>
      <c r="B235" s="81" t="s">
        <v>374</v>
      </c>
      <c r="C235" s="95" t="s">
        <v>418</v>
      </c>
      <c r="D235" s="95" t="s">
        <v>113</v>
      </c>
      <c r="E235" s="95" t="s">
        <v>375</v>
      </c>
      <c r="F235" s="82" t="s">
        <v>419</v>
      </c>
      <c r="G235" s="83" t="s">
        <v>426</v>
      </c>
      <c r="H235" s="84" t="s">
        <v>377</v>
      </c>
      <c r="I235" s="82">
        <v>10.5</v>
      </c>
      <c r="J235" s="96"/>
      <c r="K235" s="86">
        <v>77.5</v>
      </c>
      <c r="L235" s="86">
        <v>155</v>
      </c>
      <c r="M235" s="86">
        <v>154.94999999999999</v>
      </c>
      <c r="N235" s="86">
        <f t="shared" si="3"/>
        <v>0</v>
      </c>
      <c r="O235" s="97" t="s">
        <v>421</v>
      </c>
      <c r="P235" s="98" t="s">
        <v>120</v>
      </c>
      <c r="Q235">
        <f>--ISNUMBER(IFERROR(SEARCH(Orders!$E18,O235,1),""))</f>
        <v>1</v>
      </c>
      <c r="R235">
        <f>IF(Q235=1,COUNTIF($Q$2:Q235,1),"")</f>
        <v>234</v>
      </c>
      <c r="S235" t="str">
        <f>IFERROR(INDEX($O2:$O986,MATCH(ROWS($Q$2:Q235),$R2:$R986,0)),"")</f>
        <v>M80001-305-M  M Dispatch Low Top</v>
      </c>
    </row>
    <row r="236" spans="1:19" x14ac:dyDescent="0.25">
      <c r="A236" s="80">
        <v>3</v>
      </c>
      <c r="B236" s="81" t="s">
        <v>374</v>
      </c>
      <c r="C236" s="95" t="s">
        <v>418</v>
      </c>
      <c r="D236" s="95" t="s">
        <v>113</v>
      </c>
      <c r="E236" s="95" t="s">
        <v>375</v>
      </c>
      <c r="F236" s="82" t="s">
        <v>419</v>
      </c>
      <c r="G236" s="83" t="s">
        <v>427</v>
      </c>
      <c r="H236" s="84" t="s">
        <v>377</v>
      </c>
      <c r="I236" s="82">
        <v>11</v>
      </c>
      <c r="J236" s="96"/>
      <c r="K236" s="86">
        <v>77.5</v>
      </c>
      <c r="L236" s="86">
        <v>155</v>
      </c>
      <c r="M236" s="86">
        <v>154.94999999999999</v>
      </c>
      <c r="N236" s="86">
        <f t="shared" si="3"/>
        <v>0</v>
      </c>
      <c r="O236" s="97" t="s">
        <v>421</v>
      </c>
      <c r="P236" s="98" t="s">
        <v>120</v>
      </c>
      <c r="Q236">
        <f>--ISNUMBER(IFERROR(SEARCH(Orders!$E18,O236,1),""))</f>
        <v>1</v>
      </c>
      <c r="R236">
        <f>IF(Q236=1,COUNTIF($Q$2:Q236,1),"")</f>
        <v>235</v>
      </c>
      <c r="S236" t="str">
        <f>IFERROR(INDEX($O2:$O986,MATCH(ROWS($Q$2:Q236),$R2:$R986,0)),"")</f>
        <v>M80001-305-M  M Dispatch Low Top</v>
      </c>
    </row>
    <row r="237" spans="1:19" x14ac:dyDescent="0.25">
      <c r="A237" s="80">
        <v>3</v>
      </c>
      <c r="B237" s="81" t="s">
        <v>374</v>
      </c>
      <c r="C237" s="95" t="s">
        <v>418</v>
      </c>
      <c r="D237" s="95" t="s">
        <v>113</v>
      </c>
      <c r="E237" s="95" t="s">
        <v>375</v>
      </c>
      <c r="F237" s="82" t="s">
        <v>419</v>
      </c>
      <c r="G237" s="83" t="s">
        <v>428</v>
      </c>
      <c r="H237" s="84" t="s">
        <v>377</v>
      </c>
      <c r="I237" s="82">
        <v>11.5</v>
      </c>
      <c r="J237" s="96"/>
      <c r="K237" s="86">
        <v>77.5</v>
      </c>
      <c r="L237" s="86">
        <v>155</v>
      </c>
      <c r="M237" s="86">
        <v>154.94999999999999</v>
      </c>
      <c r="N237" s="86">
        <f t="shared" si="3"/>
        <v>0</v>
      </c>
      <c r="O237" s="97" t="s">
        <v>421</v>
      </c>
      <c r="P237" s="98" t="s">
        <v>120</v>
      </c>
      <c r="Q237">
        <f>--ISNUMBER(IFERROR(SEARCH(Orders!$E18,O237,1),""))</f>
        <v>1</v>
      </c>
      <c r="R237">
        <f>IF(Q237=1,COUNTIF($Q$2:Q237,1),"")</f>
        <v>236</v>
      </c>
      <c r="S237" t="str">
        <f>IFERROR(INDEX($O2:$O986,MATCH(ROWS($Q$2:Q237),$R2:$R986,0)),"")</f>
        <v>M80001-305-M  M Dispatch Low Top</v>
      </c>
    </row>
    <row r="238" spans="1:19" x14ac:dyDescent="0.25">
      <c r="A238" s="80">
        <v>3</v>
      </c>
      <c r="B238" s="81" t="s">
        <v>374</v>
      </c>
      <c r="C238" s="95" t="s">
        <v>418</v>
      </c>
      <c r="D238" s="95" t="s">
        <v>113</v>
      </c>
      <c r="E238" s="95" t="s">
        <v>375</v>
      </c>
      <c r="F238" s="82" t="s">
        <v>419</v>
      </c>
      <c r="G238" s="83" t="s">
        <v>429</v>
      </c>
      <c r="H238" s="84" t="s">
        <v>377</v>
      </c>
      <c r="I238" s="82">
        <v>12</v>
      </c>
      <c r="J238" s="96"/>
      <c r="K238" s="86">
        <v>77.5</v>
      </c>
      <c r="L238" s="86">
        <v>155</v>
      </c>
      <c r="M238" s="86">
        <v>154.94999999999999</v>
      </c>
      <c r="N238" s="86">
        <f t="shared" si="3"/>
        <v>0</v>
      </c>
      <c r="O238" s="97" t="s">
        <v>421</v>
      </c>
      <c r="P238" s="98" t="s">
        <v>120</v>
      </c>
      <c r="Q238">
        <f>--ISNUMBER(IFERROR(SEARCH(Orders!$E18,O238,1),""))</f>
        <v>1</v>
      </c>
      <c r="R238">
        <f>IF(Q238=1,COUNTIF($Q$2:Q238,1),"")</f>
        <v>237</v>
      </c>
      <c r="S238" t="str">
        <f>IFERROR(INDEX($O2:$O986,MATCH(ROWS($Q$2:Q238),$R2:$R986,0)),"")</f>
        <v>M80001-305-M  M Dispatch Low Top</v>
      </c>
    </row>
    <row r="239" spans="1:19" x14ac:dyDescent="0.25">
      <c r="A239" s="80">
        <v>3</v>
      </c>
      <c r="B239" s="81" t="s">
        <v>374</v>
      </c>
      <c r="C239" s="95" t="s">
        <v>418</v>
      </c>
      <c r="D239" s="95" t="s">
        <v>113</v>
      </c>
      <c r="E239" s="95" t="s">
        <v>375</v>
      </c>
      <c r="F239" s="82" t="s">
        <v>419</v>
      </c>
      <c r="G239" s="83" t="s">
        <v>430</v>
      </c>
      <c r="H239" s="84" t="s">
        <v>377</v>
      </c>
      <c r="I239" s="82">
        <v>12.5</v>
      </c>
      <c r="J239" s="96"/>
      <c r="K239" s="86">
        <v>77.5</v>
      </c>
      <c r="L239" s="86">
        <v>155</v>
      </c>
      <c r="M239" s="86">
        <v>154.94999999999999</v>
      </c>
      <c r="N239" s="86">
        <f t="shared" si="3"/>
        <v>0</v>
      </c>
      <c r="O239" s="97" t="s">
        <v>421</v>
      </c>
      <c r="P239" s="98" t="s">
        <v>120</v>
      </c>
      <c r="Q239">
        <f>--ISNUMBER(IFERROR(SEARCH(Orders!$E18,O239,1),""))</f>
        <v>1</v>
      </c>
      <c r="R239">
        <f>IF(Q239=1,COUNTIF($Q$2:Q239,1),"")</f>
        <v>238</v>
      </c>
      <c r="S239" t="str">
        <f>IFERROR(INDEX($O2:$O986,MATCH(ROWS($Q$2:Q239),$R2:$R986,0)),"")</f>
        <v>M80001-305-M  M Dispatch Low Top</v>
      </c>
    </row>
    <row r="240" spans="1:19" x14ac:dyDescent="0.25">
      <c r="A240" s="80">
        <v>3</v>
      </c>
      <c r="B240" s="81" t="s">
        <v>374</v>
      </c>
      <c r="C240" s="95" t="s">
        <v>418</v>
      </c>
      <c r="D240" s="95" t="s">
        <v>113</v>
      </c>
      <c r="E240" s="95" t="s">
        <v>375</v>
      </c>
      <c r="F240" s="82" t="s">
        <v>419</v>
      </c>
      <c r="G240" s="83" t="s">
        <v>431</v>
      </c>
      <c r="H240" s="84" t="s">
        <v>377</v>
      </c>
      <c r="I240" s="82">
        <v>13</v>
      </c>
      <c r="J240" s="96"/>
      <c r="K240" s="86">
        <v>77.5</v>
      </c>
      <c r="L240" s="86">
        <v>155</v>
      </c>
      <c r="M240" s="86">
        <v>154.94999999999999</v>
      </c>
      <c r="N240" s="86">
        <f t="shared" si="3"/>
        <v>0</v>
      </c>
      <c r="O240" s="97" t="s">
        <v>421</v>
      </c>
      <c r="P240" s="98" t="s">
        <v>120</v>
      </c>
      <c r="Q240">
        <f>--ISNUMBER(IFERROR(SEARCH(Orders!$E18,O240,1),""))</f>
        <v>1</v>
      </c>
      <c r="R240">
        <f>IF(Q240=1,COUNTIF($Q$2:Q240,1),"")</f>
        <v>239</v>
      </c>
      <c r="S240" t="str">
        <f>IFERROR(INDEX($O2:$O986,MATCH(ROWS($Q$2:Q240),$R2:$R986,0)),"")</f>
        <v>M80001-305-M  M Dispatch Low Top</v>
      </c>
    </row>
    <row r="241" spans="1:19" x14ac:dyDescent="0.25">
      <c r="A241" s="80">
        <v>3</v>
      </c>
      <c r="B241" s="81" t="s">
        <v>374</v>
      </c>
      <c r="C241" s="95" t="s">
        <v>418</v>
      </c>
      <c r="D241" s="95" t="s">
        <v>113</v>
      </c>
      <c r="E241" s="95" t="s">
        <v>375</v>
      </c>
      <c r="F241" s="82" t="s">
        <v>419</v>
      </c>
      <c r="G241" s="83" t="s">
        <v>432</v>
      </c>
      <c r="H241" s="84" t="s">
        <v>377</v>
      </c>
      <c r="I241" s="82">
        <v>14</v>
      </c>
      <c r="J241" s="96"/>
      <c r="K241" s="86">
        <v>77.5</v>
      </c>
      <c r="L241" s="86">
        <v>155</v>
      </c>
      <c r="M241" s="86">
        <v>154.94999999999999</v>
      </c>
      <c r="N241" s="86">
        <f t="shared" si="3"/>
        <v>0</v>
      </c>
      <c r="O241" s="97" t="s">
        <v>421</v>
      </c>
      <c r="P241" s="98" t="s">
        <v>120</v>
      </c>
      <c r="Q241">
        <f>--ISNUMBER(IFERROR(SEARCH(Orders!$E18,O241,1),""))</f>
        <v>1</v>
      </c>
      <c r="R241">
        <f>IF(Q241=1,COUNTIF($Q$2:Q241,1),"")</f>
        <v>240</v>
      </c>
      <c r="S241" t="str">
        <f>IFERROR(INDEX($O2:$O986,MATCH(ROWS($Q$2:Q241),$R2:$R986,0)),"")</f>
        <v>M80001-305-M  M Dispatch Low Top</v>
      </c>
    </row>
    <row r="242" spans="1:19" x14ac:dyDescent="0.25">
      <c r="A242" s="80">
        <v>0</v>
      </c>
      <c r="B242" s="81" t="s">
        <v>433</v>
      </c>
      <c r="C242" s="95" t="s">
        <v>434</v>
      </c>
      <c r="D242" s="95" t="s">
        <v>113</v>
      </c>
      <c r="E242" s="95" t="s">
        <v>435</v>
      </c>
      <c r="F242" s="82" t="s">
        <v>436</v>
      </c>
      <c r="G242" s="83" t="s">
        <v>437</v>
      </c>
      <c r="H242" s="84" t="s">
        <v>377</v>
      </c>
      <c r="I242" s="82">
        <v>8</v>
      </c>
      <c r="J242" s="96"/>
      <c r="K242" s="86">
        <v>65</v>
      </c>
      <c r="L242" s="86">
        <v>130</v>
      </c>
      <c r="M242" s="86">
        <v>129.94999999999999</v>
      </c>
      <c r="N242" s="86">
        <f t="shared" si="3"/>
        <v>0</v>
      </c>
      <c r="O242" s="97" t="s">
        <v>438</v>
      </c>
      <c r="P242" s="98" t="s">
        <v>120</v>
      </c>
      <c r="Q242">
        <f>--ISNUMBER(IFERROR(SEARCH(Orders!$E18,O242,1),""))</f>
        <v>1</v>
      </c>
      <c r="R242">
        <f>IF(Q242=1,COUNTIF($Q$2:Q242,1),"")</f>
        <v>241</v>
      </c>
      <c r="S242" t="str">
        <f>IFERROR(INDEX($O2:$O986,MATCH(ROWS($Q$2:Q242),$R2:$R986,0)),"")</f>
        <v>M80002-009-M  M Cascade Trail Low</v>
      </c>
    </row>
    <row r="243" spans="1:19" x14ac:dyDescent="0.25">
      <c r="A243" s="80">
        <v>0</v>
      </c>
      <c r="B243" s="81" t="s">
        <v>433</v>
      </c>
      <c r="C243" s="95" t="s">
        <v>434</v>
      </c>
      <c r="D243" s="95" t="s">
        <v>113</v>
      </c>
      <c r="E243" s="95" t="s">
        <v>435</v>
      </c>
      <c r="F243" s="82" t="s">
        <v>436</v>
      </c>
      <c r="G243" s="83" t="s">
        <v>439</v>
      </c>
      <c r="H243" s="84" t="s">
        <v>377</v>
      </c>
      <c r="I243" s="82">
        <v>8.5</v>
      </c>
      <c r="J243" s="96"/>
      <c r="K243" s="86">
        <v>65</v>
      </c>
      <c r="L243" s="86">
        <v>130</v>
      </c>
      <c r="M243" s="86">
        <v>129.94999999999999</v>
      </c>
      <c r="N243" s="86">
        <f t="shared" si="3"/>
        <v>0</v>
      </c>
      <c r="O243" s="97" t="s">
        <v>438</v>
      </c>
      <c r="P243" s="98" t="s">
        <v>120</v>
      </c>
      <c r="Q243">
        <f>--ISNUMBER(IFERROR(SEARCH(Orders!$E18,O243,1),""))</f>
        <v>1</v>
      </c>
      <c r="R243">
        <f>IF(Q243=1,COUNTIF($Q$2:Q243,1),"")</f>
        <v>242</v>
      </c>
      <c r="S243" t="str">
        <f>IFERROR(INDEX($O2:$O986,MATCH(ROWS($Q$2:Q243),$R2:$R986,0)),"")</f>
        <v>M80002-009-M  M Cascade Trail Low</v>
      </c>
    </row>
    <row r="244" spans="1:19" x14ac:dyDescent="0.25">
      <c r="A244" s="80">
        <v>0</v>
      </c>
      <c r="B244" s="81" t="s">
        <v>433</v>
      </c>
      <c r="C244" s="95" t="s">
        <v>434</v>
      </c>
      <c r="D244" s="95" t="s">
        <v>113</v>
      </c>
      <c r="E244" s="95" t="s">
        <v>435</v>
      </c>
      <c r="F244" s="82" t="s">
        <v>436</v>
      </c>
      <c r="G244" s="83" t="s">
        <v>440</v>
      </c>
      <c r="H244" s="84" t="s">
        <v>377</v>
      </c>
      <c r="I244" s="82">
        <v>9</v>
      </c>
      <c r="J244" s="96"/>
      <c r="K244" s="86">
        <v>65</v>
      </c>
      <c r="L244" s="86">
        <v>130</v>
      </c>
      <c r="M244" s="86">
        <v>129.94999999999999</v>
      </c>
      <c r="N244" s="86">
        <f t="shared" si="3"/>
        <v>0</v>
      </c>
      <c r="O244" s="97" t="s">
        <v>438</v>
      </c>
      <c r="P244" s="98" t="s">
        <v>120</v>
      </c>
      <c r="Q244">
        <f>--ISNUMBER(IFERROR(SEARCH(Orders!$E18,O244,1),""))</f>
        <v>1</v>
      </c>
      <c r="R244">
        <f>IF(Q244=1,COUNTIF($Q$2:Q244,1),"")</f>
        <v>243</v>
      </c>
      <c r="S244" t="str">
        <f>IFERROR(INDEX($O2:$O986,MATCH(ROWS($Q$2:Q244),$R2:$R986,0)),"")</f>
        <v>M80002-009-M  M Cascade Trail Low</v>
      </c>
    </row>
    <row r="245" spans="1:19" x14ac:dyDescent="0.25">
      <c r="A245" s="80">
        <v>0</v>
      </c>
      <c r="B245" s="81" t="s">
        <v>433</v>
      </c>
      <c r="C245" s="95" t="s">
        <v>434</v>
      </c>
      <c r="D245" s="95" t="s">
        <v>113</v>
      </c>
      <c r="E245" s="95" t="s">
        <v>435</v>
      </c>
      <c r="F245" s="82" t="s">
        <v>436</v>
      </c>
      <c r="G245" s="83" t="s">
        <v>441</v>
      </c>
      <c r="H245" s="84" t="s">
        <v>377</v>
      </c>
      <c r="I245" s="82">
        <v>9.5</v>
      </c>
      <c r="J245" s="96"/>
      <c r="K245" s="86">
        <v>65</v>
      </c>
      <c r="L245" s="86">
        <v>130</v>
      </c>
      <c r="M245" s="86">
        <v>129.94999999999999</v>
      </c>
      <c r="N245" s="86">
        <f t="shared" si="3"/>
        <v>0</v>
      </c>
      <c r="O245" s="97" t="s">
        <v>438</v>
      </c>
      <c r="P245" s="98" t="s">
        <v>120</v>
      </c>
      <c r="Q245">
        <f>--ISNUMBER(IFERROR(SEARCH(Orders!$E18,O245,1),""))</f>
        <v>1</v>
      </c>
      <c r="R245">
        <f>IF(Q245=1,COUNTIF($Q$2:Q245,1),"")</f>
        <v>244</v>
      </c>
      <c r="S245" t="str">
        <f>IFERROR(INDEX($O2:$O986,MATCH(ROWS($Q$2:Q245),$R2:$R986,0)),"")</f>
        <v>M80002-009-M  M Cascade Trail Low</v>
      </c>
    </row>
    <row r="246" spans="1:19" x14ac:dyDescent="0.25">
      <c r="A246" s="80">
        <v>0</v>
      </c>
      <c r="B246" s="81" t="s">
        <v>433</v>
      </c>
      <c r="C246" s="95" t="s">
        <v>434</v>
      </c>
      <c r="D246" s="95" t="s">
        <v>113</v>
      </c>
      <c r="E246" s="95" t="s">
        <v>435</v>
      </c>
      <c r="F246" s="82" t="s">
        <v>436</v>
      </c>
      <c r="G246" s="83" t="s">
        <v>442</v>
      </c>
      <c r="H246" s="84" t="s">
        <v>377</v>
      </c>
      <c r="I246" s="82">
        <v>10</v>
      </c>
      <c r="J246" s="96"/>
      <c r="K246" s="86">
        <v>65</v>
      </c>
      <c r="L246" s="86">
        <v>130</v>
      </c>
      <c r="M246" s="86">
        <v>129.94999999999999</v>
      </c>
      <c r="N246" s="86">
        <f t="shared" si="3"/>
        <v>0</v>
      </c>
      <c r="O246" s="97" t="s">
        <v>438</v>
      </c>
      <c r="P246" s="98" t="s">
        <v>120</v>
      </c>
      <c r="Q246">
        <f>--ISNUMBER(IFERROR(SEARCH(Orders!$E18,O246,1),""))</f>
        <v>1</v>
      </c>
      <c r="R246">
        <f>IF(Q246=1,COUNTIF($Q$2:Q246,1),"")</f>
        <v>245</v>
      </c>
      <c r="S246" t="str">
        <f>IFERROR(INDEX($O2:$O986,MATCH(ROWS($Q$2:Q246),$R2:$R986,0)),"")</f>
        <v>M80002-009-M  M Cascade Trail Low</v>
      </c>
    </row>
    <row r="247" spans="1:19" x14ac:dyDescent="0.25">
      <c r="A247" s="80">
        <v>0</v>
      </c>
      <c r="B247" s="81" t="s">
        <v>433</v>
      </c>
      <c r="C247" s="95" t="s">
        <v>434</v>
      </c>
      <c r="D247" s="95" t="s">
        <v>113</v>
      </c>
      <c r="E247" s="95" t="s">
        <v>435</v>
      </c>
      <c r="F247" s="82" t="s">
        <v>436</v>
      </c>
      <c r="G247" s="83" t="s">
        <v>443</v>
      </c>
      <c r="H247" s="84" t="s">
        <v>377</v>
      </c>
      <c r="I247" s="82">
        <v>10.5</v>
      </c>
      <c r="J247" s="96"/>
      <c r="K247" s="86">
        <v>65</v>
      </c>
      <c r="L247" s="86">
        <v>130</v>
      </c>
      <c r="M247" s="86">
        <v>129.94999999999999</v>
      </c>
      <c r="N247" s="86">
        <f t="shared" si="3"/>
        <v>0</v>
      </c>
      <c r="O247" s="97" t="s">
        <v>438</v>
      </c>
      <c r="P247" s="98" t="s">
        <v>120</v>
      </c>
      <c r="Q247">
        <f>--ISNUMBER(IFERROR(SEARCH(Orders!$E18,O247,1),""))</f>
        <v>1</v>
      </c>
      <c r="R247">
        <f>IF(Q247=1,COUNTIF($Q$2:Q247,1),"")</f>
        <v>246</v>
      </c>
      <c r="S247" t="str">
        <f>IFERROR(INDEX($O2:$O986,MATCH(ROWS($Q$2:Q247),$R2:$R986,0)),"")</f>
        <v>M80002-009-M  M Cascade Trail Low</v>
      </c>
    </row>
    <row r="248" spans="1:19" x14ac:dyDescent="0.25">
      <c r="A248" s="80">
        <v>0</v>
      </c>
      <c r="B248" s="81" t="s">
        <v>433</v>
      </c>
      <c r="C248" s="95" t="s">
        <v>434</v>
      </c>
      <c r="D248" s="95" t="s">
        <v>113</v>
      </c>
      <c r="E248" s="95" t="s">
        <v>435</v>
      </c>
      <c r="F248" s="82" t="s">
        <v>436</v>
      </c>
      <c r="G248" s="83" t="s">
        <v>444</v>
      </c>
      <c r="H248" s="84" t="s">
        <v>377</v>
      </c>
      <c r="I248" s="82">
        <v>11</v>
      </c>
      <c r="J248" s="96"/>
      <c r="K248" s="86">
        <v>65</v>
      </c>
      <c r="L248" s="86">
        <v>130</v>
      </c>
      <c r="M248" s="86">
        <v>129.94999999999999</v>
      </c>
      <c r="N248" s="86">
        <f t="shared" si="3"/>
        <v>0</v>
      </c>
      <c r="O248" s="97" t="s">
        <v>438</v>
      </c>
      <c r="P248" s="98" t="s">
        <v>120</v>
      </c>
      <c r="Q248">
        <f>--ISNUMBER(IFERROR(SEARCH(Orders!$E18,O248,1),""))</f>
        <v>1</v>
      </c>
      <c r="R248">
        <f>IF(Q248=1,COUNTIF($Q$2:Q248,1),"")</f>
        <v>247</v>
      </c>
      <c r="S248" t="str">
        <f>IFERROR(INDEX($O2:$O986,MATCH(ROWS($Q$2:Q248),$R2:$R986,0)),"")</f>
        <v>M80002-009-M  M Cascade Trail Low</v>
      </c>
    </row>
    <row r="249" spans="1:19" x14ac:dyDescent="0.25">
      <c r="A249" s="80">
        <v>0</v>
      </c>
      <c r="B249" s="81" t="s">
        <v>433</v>
      </c>
      <c r="C249" s="95" t="s">
        <v>434</v>
      </c>
      <c r="D249" s="95" t="s">
        <v>113</v>
      </c>
      <c r="E249" s="95" t="s">
        <v>435</v>
      </c>
      <c r="F249" s="82" t="s">
        <v>436</v>
      </c>
      <c r="G249" s="83" t="s">
        <v>445</v>
      </c>
      <c r="H249" s="84" t="s">
        <v>377</v>
      </c>
      <c r="I249" s="82">
        <v>11.5</v>
      </c>
      <c r="J249" s="96"/>
      <c r="K249" s="86">
        <v>65</v>
      </c>
      <c r="L249" s="86">
        <v>130</v>
      </c>
      <c r="M249" s="86">
        <v>129.94999999999999</v>
      </c>
      <c r="N249" s="86">
        <f t="shared" si="3"/>
        <v>0</v>
      </c>
      <c r="O249" s="97" t="s">
        <v>438</v>
      </c>
      <c r="P249" s="98" t="s">
        <v>120</v>
      </c>
      <c r="Q249">
        <f>--ISNUMBER(IFERROR(SEARCH(Orders!$E18,O249,1),""))</f>
        <v>1</v>
      </c>
      <c r="R249">
        <f>IF(Q249=1,COUNTIF($Q$2:Q249,1),"")</f>
        <v>248</v>
      </c>
      <c r="S249" t="str">
        <f>IFERROR(INDEX($O2:$O986,MATCH(ROWS($Q$2:Q249),$R2:$R986,0)),"")</f>
        <v>M80002-009-M  M Cascade Trail Low</v>
      </c>
    </row>
    <row r="250" spans="1:19" x14ac:dyDescent="0.25">
      <c r="A250" s="80">
        <v>0</v>
      </c>
      <c r="B250" s="81" t="s">
        <v>433</v>
      </c>
      <c r="C250" s="95" t="s">
        <v>434</v>
      </c>
      <c r="D250" s="95" t="s">
        <v>113</v>
      </c>
      <c r="E250" s="95" t="s">
        <v>435</v>
      </c>
      <c r="F250" s="82" t="s">
        <v>436</v>
      </c>
      <c r="G250" s="83" t="s">
        <v>446</v>
      </c>
      <c r="H250" s="84" t="s">
        <v>377</v>
      </c>
      <c r="I250" s="82">
        <v>12</v>
      </c>
      <c r="J250" s="96"/>
      <c r="K250" s="86">
        <v>65</v>
      </c>
      <c r="L250" s="86">
        <v>130</v>
      </c>
      <c r="M250" s="86">
        <v>129.94999999999999</v>
      </c>
      <c r="N250" s="86">
        <f t="shared" si="3"/>
        <v>0</v>
      </c>
      <c r="O250" s="97" t="s">
        <v>438</v>
      </c>
      <c r="P250" s="98" t="s">
        <v>120</v>
      </c>
      <c r="Q250">
        <f>--ISNUMBER(IFERROR(SEARCH(Orders!$E18,O250,1),""))</f>
        <v>1</v>
      </c>
      <c r="R250">
        <f>IF(Q250=1,COUNTIF($Q$2:Q250,1),"")</f>
        <v>249</v>
      </c>
      <c r="S250" t="str">
        <f>IFERROR(INDEX($O2:$O986,MATCH(ROWS($Q$2:Q250),$R2:$R986,0)),"")</f>
        <v>M80002-009-M  M Cascade Trail Low</v>
      </c>
    </row>
    <row r="251" spans="1:19" x14ac:dyDescent="0.25">
      <c r="A251" s="80">
        <v>0</v>
      </c>
      <c r="B251" s="81" t="s">
        <v>433</v>
      </c>
      <c r="C251" s="95" t="s">
        <v>434</v>
      </c>
      <c r="D251" s="95" t="s">
        <v>113</v>
      </c>
      <c r="E251" s="95" t="s">
        <v>435</v>
      </c>
      <c r="F251" s="82" t="s">
        <v>436</v>
      </c>
      <c r="G251" s="83" t="s">
        <v>447</v>
      </c>
      <c r="H251" s="84" t="s">
        <v>377</v>
      </c>
      <c r="I251" s="82">
        <v>12.5</v>
      </c>
      <c r="J251" s="96"/>
      <c r="K251" s="86">
        <v>65</v>
      </c>
      <c r="L251" s="86">
        <v>130</v>
      </c>
      <c r="M251" s="86">
        <v>129.94999999999999</v>
      </c>
      <c r="N251" s="86">
        <f t="shared" si="3"/>
        <v>0</v>
      </c>
      <c r="O251" s="97" t="s">
        <v>438</v>
      </c>
      <c r="P251" s="98" t="s">
        <v>120</v>
      </c>
      <c r="Q251">
        <f>--ISNUMBER(IFERROR(SEARCH(Orders!$E18,O251,1),""))</f>
        <v>1</v>
      </c>
      <c r="R251">
        <f>IF(Q251=1,COUNTIF($Q$2:Q251,1),"")</f>
        <v>250</v>
      </c>
      <c r="S251" t="str">
        <f>IFERROR(INDEX($O2:$O986,MATCH(ROWS($Q$2:Q251),$R2:$R986,0)),"")</f>
        <v>M80002-009-M  M Cascade Trail Low</v>
      </c>
    </row>
    <row r="252" spans="1:19" x14ac:dyDescent="0.25">
      <c r="A252" s="80">
        <v>0</v>
      </c>
      <c r="B252" s="81" t="s">
        <v>433</v>
      </c>
      <c r="C252" s="95" t="s">
        <v>434</v>
      </c>
      <c r="D252" s="95" t="s">
        <v>113</v>
      </c>
      <c r="E252" s="95" t="s">
        <v>435</v>
      </c>
      <c r="F252" s="82" t="s">
        <v>436</v>
      </c>
      <c r="G252" s="83" t="s">
        <v>448</v>
      </c>
      <c r="H252" s="84" t="s">
        <v>377</v>
      </c>
      <c r="I252" s="82">
        <v>13</v>
      </c>
      <c r="J252" s="96"/>
      <c r="K252" s="86">
        <v>65</v>
      </c>
      <c r="L252" s="86">
        <v>130</v>
      </c>
      <c r="M252" s="86">
        <v>129.94999999999999</v>
      </c>
      <c r="N252" s="86">
        <f t="shared" si="3"/>
        <v>0</v>
      </c>
      <c r="O252" s="97" t="s">
        <v>438</v>
      </c>
      <c r="P252" s="98" t="s">
        <v>120</v>
      </c>
      <c r="Q252">
        <f>--ISNUMBER(IFERROR(SEARCH(Orders!$E18,O252,1),""))</f>
        <v>1</v>
      </c>
      <c r="R252">
        <f>IF(Q252=1,COUNTIF($Q$2:Q252,1),"")</f>
        <v>251</v>
      </c>
      <c r="S252" t="str">
        <f>IFERROR(INDEX($O2:$O986,MATCH(ROWS($Q$2:Q252),$R2:$R986,0)),"")</f>
        <v>M80002-009-M  M Cascade Trail Low</v>
      </c>
    </row>
    <row r="253" spans="1:19" x14ac:dyDescent="0.25">
      <c r="A253" s="80">
        <v>0</v>
      </c>
      <c r="B253" s="81" t="s">
        <v>433</v>
      </c>
      <c r="C253" s="95" t="s">
        <v>434</v>
      </c>
      <c r="D253" s="95" t="s">
        <v>113</v>
      </c>
      <c r="E253" s="95" t="s">
        <v>435</v>
      </c>
      <c r="F253" s="82" t="s">
        <v>436</v>
      </c>
      <c r="G253" s="83" t="s">
        <v>449</v>
      </c>
      <c r="H253" s="84" t="s">
        <v>377</v>
      </c>
      <c r="I253" s="82">
        <v>14</v>
      </c>
      <c r="J253" s="96"/>
      <c r="K253" s="86">
        <v>65</v>
      </c>
      <c r="L253" s="86">
        <v>130</v>
      </c>
      <c r="M253" s="86">
        <v>129.94999999999999</v>
      </c>
      <c r="N253" s="86">
        <f t="shared" si="3"/>
        <v>0</v>
      </c>
      <c r="O253" s="97" t="s">
        <v>438</v>
      </c>
      <c r="P253" s="98" t="s">
        <v>120</v>
      </c>
      <c r="Q253">
        <f>--ISNUMBER(IFERROR(SEARCH(Orders!$E18,O253,1),""))</f>
        <v>1</v>
      </c>
      <c r="R253">
        <f>IF(Q253=1,COUNTIF($Q$2:Q253,1),"")</f>
        <v>252</v>
      </c>
      <c r="S253" t="str">
        <f>IFERROR(INDEX($O2:$O986,MATCH(ROWS($Q$2:Q253),$R2:$R986,0)),"")</f>
        <v>M80002-009-M  M Cascade Trail Low</v>
      </c>
    </row>
    <row r="254" spans="1:19" x14ac:dyDescent="0.25">
      <c r="A254" s="80">
        <v>0</v>
      </c>
      <c r="B254" s="81" t="s">
        <v>433</v>
      </c>
      <c r="C254" s="95" t="s">
        <v>450</v>
      </c>
      <c r="D254" s="95" t="s">
        <v>113</v>
      </c>
      <c r="E254" s="95" t="s">
        <v>435</v>
      </c>
      <c r="F254" s="82" t="s">
        <v>451</v>
      </c>
      <c r="G254" s="83" t="s">
        <v>452</v>
      </c>
      <c r="H254" s="84" t="s">
        <v>377</v>
      </c>
      <c r="I254" s="82">
        <v>8</v>
      </c>
      <c r="J254" s="96"/>
      <c r="K254" s="86">
        <v>65</v>
      </c>
      <c r="L254" s="86">
        <v>130</v>
      </c>
      <c r="M254" s="86">
        <v>129.94999999999999</v>
      </c>
      <c r="N254" s="86">
        <f t="shared" si="3"/>
        <v>0</v>
      </c>
      <c r="O254" s="97" t="s">
        <v>453</v>
      </c>
      <c r="P254" s="98" t="s">
        <v>120</v>
      </c>
      <c r="Q254">
        <f>--ISNUMBER(IFERROR(SEARCH(Orders!$E18,O254,1),""))</f>
        <v>1</v>
      </c>
      <c r="R254">
        <f>IF(Q254=1,COUNTIF($Q$2:Q254,1),"")</f>
        <v>253</v>
      </c>
      <c r="S254" t="str">
        <f>IFERROR(INDEX($O2:$O986,MATCH(ROWS($Q$2:Q254),$R2:$R986,0)),"")</f>
        <v>M80002-419-M  M Cascade Trail Low</v>
      </c>
    </row>
    <row r="255" spans="1:19" x14ac:dyDescent="0.25">
      <c r="A255" s="80">
        <v>0</v>
      </c>
      <c r="B255" s="81" t="s">
        <v>433</v>
      </c>
      <c r="C255" s="95" t="s">
        <v>450</v>
      </c>
      <c r="D255" s="95" t="s">
        <v>113</v>
      </c>
      <c r="E255" s="95" t="s">
        <v>435</v>
      </c>
      <c r="F255" s="82" t="s">
        <v>451</v>
      </c>
      <c r="G255" s="83" t="s">
        <v>454</v>
      </c>
      <c r="H255" s="84" t="s">
        <v>377</v>
      </c>
      <c r="I255" s="82">
        <v>8.5</v>
      </c>
      <c r="J255" s="96"/>
      <c r="K255" s="86">
        <v>65</v>
      </c>
      <c r="L255" s="86">
        <v>130</v>
      </c>
      <c r="M255" s="86">
        <v>129.94999999999999</v>
      </c>
      <c r="N255" s="86">
        <f t="shared" si="3"/>
        <v>0</v>
      </c>
      <c r="O255" s="97" t="s">
        <v>453</v>
      </c>
      <c r="P255" s="98" t="s">
        <v>120</v>
      </c>
      <c r="Q255">
        <f>--ISNUMBER(IFERROR(SEARCH(Orders!$E18,O255,1),""))</f>
        <v>1</v>
      </c>
      <c r="R255">
        <f>IF(Q255=1,COUNTIF($Q$2:Q255,1),"")</f>
        <v>254</v>
      </c>
      <c r="S255" t="str">
        <f>IFERROR(INDEX($O2:$O986,MATCH(ROWS($Q$2:Q255),$R2:$R986,0)),"")</f>
        <v>M80002-419-M  M Cascade Trail Low</v>
      </c>
    </row>
    <row r="256" spans="1:19" x14ac:dyDescent="0.25">
      <c r="A256" s="80">
        <v>0</v>
      </c>
      <c r="B256" s="81" t="s">
        <v>433</v>
      </c>
      <c r="C256" s="95" t="s">
        <v>450</v>
      </c>
      <c r="D256" s="95" t="s">
        <v>113</v>
      </c>
      <c r="E256" s="95" t="s">
        <v>435</v>
      </c>
      <c r="F256" s="82" t="s">
        <v>451</v>
      </c>
      <c r="G256" s="83" t="s">
        <v>455</v>
      </c>
      <c r="H256" s="84" t="s">
        <v>377</v>
      </c>
      <c r="I256" s="82">
        <v>9</v>
      </c>
      <c r="J256" s="96"/>
      <c r="K256" s="86">
        <v>65</v>
      </c>
      <c r="L256" s="86">
        <v>130</v>
      </c>
      <c r="M256" s="86">
        <v>129.94999999999999</v>
      </c>
      <c r="N256" s="86">
        <f t="shared" si="3"/>
        <v>0</v>
      </c>
      <c r="O256" s="97" t="s">
        <v>453</v>
      </c>
      <c r="P256" s="98" t="s">
        <v>120</v>
      </c>
      <c r="Q256">
        <f>--ISNUMBER(IFERROR(SEARCH(Orders!$E18,O256,1),""))</f>
        <v>1</v>
      </c>
      <c r="R256">
        <f>IF(Q256=1,COUNTIF($Q$2:Q256,1),"")</f>
        <v>255</v>
      </c>
      <c r="S256" t="str">
        <f>IFERROR(INDEX($O2:$O986,MATCH(ROWS($Q$2:Q256),$R2:$R986,0)),"")</f>
        <v>M80002-419-M  M Cascade Trail Low</v>
      </c>
    </row>
    <row r="257" spans="1:19" x14ac:dyDescent="0.25">
      <c r="A257" s="80">
        <v>0</v>
      </c>
      <c r="B257" s="81" t="s">
        <v>433</v>
      </c>
      <c r="C257" s="95" t="s">
        <v>450</v>
      </c>
      <c r="D257" s="95" t="s">
        <v>113</v>
      </c>
      <c r="E257" s="95" t="s">
        <v>435</v>
      </c>
      <c r="F257" s="82" t="s">
        <v>451</v>
      </c>
      <c r="G257" s="83" t="s">
        <v>456</v>
      </c>
      <c r="H257" s="84" t="s">
        <v>377</v>
      </c>
      <c r="I257" s="82">
        <v>9.5</v>
      </c>
      <c r="J257" s="96"/>
      <c r="K257" s="86">
        <v>65</v>
      </c>
      <c r="L257" s="86">
        <v>130</v>
      </c>
      <c r="M257" s="86">
        <v>129.94999999999999</v>
      </c>
      <c r="N257" s="86">
        <f t="shared" si="3"/>
        <v>0</v>
      </c>
      <c r="O257" s="97" t="s">
        <v>453</v>
      </c>
      <c r="P257" s="98" t="s">
        <v>120</v>
      </c>
      <c r="Q257">
        <f>--ISNUMBER(IFERROR(SEARCH(Orders!$E18,O257,1),""))</f>
        <v>1</v>
      </c>
      <c r="R257">
        <f>IF(Q257=1,COUNTIF($Q$2:Q257,1),"")</f>
        <v>256</v>
      </c>
      <c r="S257" t="str">
        <f>IFERROR(INDEX($O2:$O986,MATCH(ROWS($Q$2:Q257),$R2:$R986,0)),"")</f>
        <v>M80002-419-M  M Cascade Trail Low</v>
      </c>
    </row>
    <row r="258" spans="1:19" x14ac:dyDescent="0.25">
      <c r="A258" s="80">
        <v>0</v>
      </c>
      <c r="B258" s="81" t="s">
        <v>433</v>
      </c>
      <c r="C258" s="95" t="s">
        <v>450</v>
      </c>
      <c r="D258" s="95" t="s">
        <v>113</v>
      </c>
      <c r="E258" s="95" t="s">
        <v>435</v>
      </c>
      <c r="F258" s="82" t="s">
        <v>451</v>
      </c>
      <c r="G258" s="83" t="s">
        <v>457</v>
      </c>
      <c r="H258" s="84" t="s">
        <v>377</v>
      </c>
      <c r="I258" s="82">
        <v>10</v>
      </c>
      <c r="J258" s="96"/>
      <c r="K258" s="86">
        <v>65</v>
      </c>
      <c r="L258" s="86">
        <v>130</v>
      </c>
      <c r="M258" s="86">
        <v>129.94999999999999</v>
      </c>
      <c r="N258" s="86">
        <f t="shared" ref="N258:N321" si="4">J258*K258</f>
        <v>0</v>
      </c>
      <c r="O258" s="97" t="s">
        <v>453</v>
      </c>
      <c r="P258" s="98" t="s">
        <v>120</v>
      </c>
      <c r="Q258">
        <f>--ISNUMBER(IFERROR(SEARCH(Orders!$E18,O258,1),""))</f>
        <v>1</v>
      </c>
      <c r="R258">
        <f>IF(Q258=1,COUNTIF($Q$2:Q258,1),"")</f>
        <v>257</v>
      </c>
      <c r="S258" t="str">
        <f>IFERROR(INDEX($O2:$O986,MATCH(ROWS($Q$2:Q258),$R2:$R986,0)),"")</f>
        <v>M80002-419-M  M Cascade Trail Low</v>
      </c>
    </row>
    <row r="259" spans="1:19" x14ac:dyDescent="0.25">
      <c r="A259" s="80">
        <v>0</v>
      </c>
      <c r="B259" s="81" t="s">
        <v>433</v>
      </c>
      <c r="C259" s="95" t="s">
        <v>450</v>
      </c>
      <c r="D259" s="95" t="s">
        <v>113</v>
      </c>
      <c r="E259" s="95" t="s">
        <v>435</v>
      </c>
      <c r="F259" s="82" t="s">
        <v>451</v>
      </c>
      <c r="G259" s="83" t="s">
        <v>458</v>
      </c>
      <c r="H259" s="84" t="s">
        <v>377</v>
      </c>
      <c r="I259" s="82">
        <v>10.5</v>
      </c>
      <c r="J259" s="96"/>
      <c r="K259" s="86">
        <v>65</v>
      </c>
      <c r="L259" s="86">
        <v>130</v>
      </c>
      <c r="M259" s="86">
        <v>129.94999999999999</v>
      </c>
      <c r="N259" s="86">
        <f t="shared" si="4"/>
        <v>0</v>
      </c>
      <c r="O259" s="97" t="s">
        <v>453</v>
      </c>
      <c r="P259" s="98" t="s">
        <v>120</v>
      </c>
      <c r="Q259">
        <f>--ISNUMBER(IFERROR(SEARCH(Orders!$E18,O259,1),""))</f>
        <v>1</v>
      </c>
      <c r="R259">
        <f>IF(Q259=1,COUNTIF($Q$2:Q259,1),"")</f>
        <v>258</v>
      </c>
      <c r="S259" t="str">
        <f>IFERROR(INDEX($O2:$O986,MATCH(ROWS($Q$2:Q259),$R2:$R986,0)),"")</f>
        <v>M80002-419-M  M Cascade Trail Low</v>
      </c>
    </row>
    <row r="260" spans="1:19" x14ac:dyDescent="0.25">
      <c r="A260" s="80">
        <v>0</v>
      </c>
      <c r="B260" s="81" t="s">
        <v>433</v>
      </c>
      <c r="C260" s="95" t="s">
        <v>450</v>
      </c>
      <c r="D260" s="95" t="s">
        <v>113</v>
      </c>
      <c r="E260" s="95" t="s">
        <v>435</v>
      </c>
      <c r="F260" s="82" t="s">
        <v>451</v>
      </c>
      <c r="G260" s="83" t="s">
        <v>459</v>
      </c>
      <c r="H260" s="84" t="s">
        <v>377</v>
      </c>
      <c r="I260" s="82">
        <v>11</v>
      </c>
      <c r="J260" s="96"/>
      <c r="K260" s="86">
        <v>65</v>
      </c>
      <c r="L260" s="86">
        <v>130</v>
      </c>
      <c r="M260" s="86">
        <v>129.94999999999999</v>
      </c>
      <c r="N260" s="86">
        <f t="shared" si="4"/>
        <v>0</v>
      </c>
      <c r="O260" s="97" t="s">
        <v>453</v>
      </c>
      <c r="P260" s="98" t="s">
        <v>120</v>
      </c>
      <c r="Q260">
        <f>--ISNUMBER(IFERROR(SEARCH(Orders!$E18,O260,1),""))</f>
        <v>1</v>
      </c>
      <c r="R260">
        <f>IF(Q260=1,COUNTIF($Q$2:Q260,1),"")</f>
        <v>259</v>
      </c>
      <c r="S260" t="str">
        <f>IFERROR(INDEX($O2:$O986,MATCH(ROWS($Q$2:Q260),$R2:$R986,0)),"")</f>
        <v>M80002-419-M  M Cascade Trail Low</v>
      </c>
    </row>
    <row r="261" spans="1:19" x14ac:dyDescent="0.25">
      <c r="A261" s="80">
        <v>0</v>
      </c>
      <c r="B261" s="81" t="s">
        <v>433</v>
      </c>
      <c r="C261" s="95" t="s">
        <v>450</v>
      </c>
      <c r="D261" s="95" t="s">
        <v>113</v>
      </c>
      <c r="E261" s="95" t="s">
        <v>435</v>
      </c>
      <c r="F261" s="82" t="s">
        <v>451</v>
      </c>
      <c r="G261" s="83" t="s">
        <v>460</v>
      </c>
      <c r="H261" s="84" t="s">
        <v>377</v>
      </c>
      <c r="I261" s="82">
        <v>11.5</v>
      </c>
      <c r="J261" s="96"/>
      <c r="K261" s="86">
        <v>65</v>
      </c>
      <c r="L261" s="86">
        <v>130</v>
      </c>
      <c r="M261" s="86">
        <v>129.94999999999999</v>
      </c>
      <c r="N261" s="86">
        <f t="shared" si="4"/>
        <v>0</v>
      </c>
      <c r="O261" s="97" t="s">
        <v>453</v>
      </c>
      <c r="P261" s="98" t="s">
        <v>120</v>
      </c>
      <c r="Q261">
        <f>--ISNUMBER(IFERROR(SEARCH(Orders!$E18,O261,1),""))</f>
        <v>1</v>
      </c>
      <c r="R261">
        <f>IF(Q261=1,COUNTIF($Q$2:Q261,1),"")</f>
        <v>260</v>
      </c>
      <c r="S261" t="str">
        <f>IFERROR(INDEX($O2:$O986,MATCH(ROWS($Q$2:Q261),$R2:$R986,0)),"")</f>
        <v>M80002-419-M  M Cascade Trail Low</v>
      </c>
    </row>
    <row r="262" spans="1:19" x14ac:dyDescent="0.25">
      <c r="A262" s="80">
        <v>0</v>
      </c>
      <c r="B262" s="81" t="s">
        <v>433</v>
      </c>
      <c r="C262" s="95" t="s">
        <v>450</v>
      </c>
      <c r="D262" s="95" t="s">
        <v>113</v>
      </c>
      <c r="E262" s="95" t="s">
        <v>435</v>
      </c>
      <c r="F262" s="82" t="s">
        <v>451</v>
      </c>
      <c r="G262" s="83" t="s">
        <v>461</v>
      </c>
      <c r="H262" s="84" t="s">
        <v>377</v>
      </c>
      <c r="I262" s="82">
        <v>12</v>
      </c>
      <c r="J262" s="96"/>
      <c r="K262" s="86">
        <v>65</v>
      </c>
      <c r="L262" s="86">
        <v>130</v>
      </c>
      <c r="M262" s="86">
        <v>129.94999999999999</v>
      </c>
      <c r="N262" s="86">
        <f t="shared" si="4"/>
        <v>0</v>
      </c>
      <c r="O262" s="97" t="s">
        <v>453</v>
      </c>
      <c r="P262" s="98" t="s">
        <v>120</v>
      </c>
      <c r="Q262">
        <f>--ISNUMBER(IFERROR(SEARCH(Orders!$E18,O262,1),""))</f>
        <v>1</v>
      </c>
      <c r="R262">
        <f>IF(Q262=1,COUNTIF($Q$2:Q262,1),"")</f>
        <v>261</v>
      </c>
      <c r="S262" t="str">
        <f>IFERROR(INDEX($O2:$O986,MATCH(ROWS($Q$2:Q262),$R2:$R986,0)),"")</f>
        <v>M80002-419-M  M Cascade Trail Low</v>
      </c>
    </row>
    <row r="263" spans="1:19" x14ac:dyDescent="0.25">
      <c r="A263" s="80">
        <v>0</v>
      </c>
      <c r="B263" s="81" t="s">
        <v>433</v>
      </c>
      <c r="C263" s="95" t="s">
        <v>450</v>
      </c>
      <c r="D263" s="95" t="s">
        <v>113</v>
      </c>
      <c r="E263" s="95" t="s">
        <v>435</v>
      </c>
      <c r="F263" s="82" t="s">
        <v>451</v>
      </c>
      <c r="G263" s="83" t="s">
        <v>462</v>
      </c>
      <c r="H263" s="84" t="s">
        <v>377</v>
      </c>
      <c r="I263" s="82">
        <v>12.5</v>
      </c>
      <c r="J263" s="96"/>
      <c r="K263" s="86">
        <v>65</v>
      </c>
      <c r="L263" s="86">
        <v>130</v>
      </c>
      <c r="M263" s="86">
        <v>129.94999999999999</v>
      </c>
      <c r="N263" s="86">
        <f t="shared" si="4"/>
        <v>0</v>
      </c>
      <c r="O263" s="97" t="s">
        <v>453</v>
      </c>
      <c r="P263" s="98" t="s">
        <v>120</v>
      </c>
      <c r="Q263">
        <f>--ISNUMBER(IFERROR(SEARCH(Orders!$E18,O263,1),""))</f>
        <v>1</v>
      </c>
      <c r="R263">
        <f>IF(Q263=1,COUNTIF($Q$2:Q263,1),"")</f>
        <v>262</v>
      </c>
      <c r="S263" t="str">
        <f>IFERROR(INDEX($O2:$O986,MATCH(ROWS($Q$2:Q263),$R2:$R986,0)),"")</f>
        <v>M80002-419-M  M Cascade Trail Low</v>
      </c>
    </row>
    <row r="264" spans="1:19" x14ac:dyDescent="0.25">
      <c r="A264" s="80">
        <v>0</v>
      </c>
      <c r="B264" s="81" t="s">
        <v>433</v>
      </c>
      <c r="C264" s="95" t="s">
        <v>450</v>
      </c>
      <c r="D264" s="95" t="s">
        <v>113</v>
      </c>
      <c r="E264" s="95" t="s">
        <v>435</v>
      </c>
      <c r="F264" s="82" t="s">
        <v>451</v>
      </c>
      <c r="G264" s="83" t="s">
        <v>463</v>
      </c>
      <c r="H264" s="84" t="s">
        <v>377</v>
      </c>
      <c r="I264" s="82">
        <v>13</v>
      </c>
      <c r="J264" s="96"/>
      <c r="K264" s="86">
        <v>65</v>
      </c>
      <c r="L264" s="86">
        <v>130</v>
      </c>
      <c r="M264" s="86">
        <v>129.94999999999999</v>
      </c>
      <c r="N264" s="86">
        <f t="shared" si="4"/>
        <v>0</v>
      </c>
      <c r="O264" s="97" t="s">
        <v>453</v>
      </c>
      <c r="P264" s="98" t="s">
        <v>120</v>
      </c>
      <c r="Q264">
        <f>--ISNUMBER(IFERROR(SEARCH(Orders!$E18,O264,1),""))</f>
        <v>1</v>
      </c>
      <c r="R264">
        <f>IF(Q264=1,COUNTIF($Q$2:Q264,1),"")</f>
        <v>263</v>
      </c>
      <c r="S264" t="str">
        <f>IFERROR(INDEX($O2:$O986,MATCH(ROWS($Q$2:Q264),$R2:$R986,0)),"")</f>
        <v>M80002-419-M  M Cascade Trail Low</v>
      </c>
    </row>
    <row r="265" spans="1:19" x14ac:dyDescent="0.25">
      <c r="A265" s="80">
        <v>0</v>
      </c>
      <c r="B265" s="81" t="s">
        <v>433</v>
      </c>
      <c r="C265" s="95" t="s">
        <v>450</v>
      </c>
      <c r="D265" s="95" t="s">
        <v>113</v>
      </c>
      <c r="E265" s="95" t="s">
        <v>435</v>
      </c>
      <c r="F265" s="82" t="s">
        <v>451</v>
      </c>
      <c r="G265" s="83" t="s">
        <v>464</v>
      </c>
      <c r="H265" s="84" t="s">
        <v>377</v>
      </c>
      <c r="I265" s="82">
        <v>14</v>
      </c>
      <c r="J265" s="96"/>
      <c r="K265" s="86">
        <v>65</v>
      </c>
      <c r="L265" s="86">
        <v>130</v>
      </c>
      <c r="M265" s="86">
        <v>129.94999999999999</v>
      </c>
      <c r="N265" s="86">
        <f t="shared" si="4"/>
        <v>0</v>
      </c>
      <c r="O265" s="97" t="s">
        <v>453</v>
      </c>
      <c r="P265" s="98" t="s">
        <v>120</v>
      </c>
      <c r="Q265">
        <f>--ISNUMBER(IFERROR(SEARCH(Orders!$E18,O265,1),""))</f>
        <v>1</v>
      </c>
      <c r="R265">
        <f>IF(Q265=1,COUNTIF($Q$2:Q265,1),"")</f>
        <v>264</v>
      </c>
      <c r="S265" t="str">
        <f>IFERROR(INDEX($O2:$O986,MATCH(ROWS($Q$2:Q265),$R2:$R986,0)),"")</f>
        <v>M80002-419-M  M Cascade Trail Low</v>
      </c>
    </row>
    <row r="266" spans="1:19" x14ac:dyDescent="0.25">
      <c r="A266" s="80">
        <v>4</v>
      </c>
      <c r="B266" s="81" t="s">
        <v>465</v>
      </c>
      <c r="C266" s="95" t="s">
        <v>278</v>
      </c>
      <c r="D266" s="95" t="s">
        <v>113</v>
      </c>
      <c r="E266" s="95" t="s">
        <v>466</v>
      </c>
      <c r="F266" s="82" t="s">
        <v>280</v>
      </c>
      <c r="G266" s="83" t="s">
        <v>467</v>
      </c>
      <c r="H266" s="84" t="s">
        <v>377</v>
      </c>
      <c r="I266" s="82">
        <v>8</v>
      </c>
      <c r="J266" s="96"/>
      <c r="K266" s="86">
        <v>75</v>
      </c>
      <c r="L266" s="86">
        <v>150</v>
      </c>
      <c r="M266" s="86">
        <v>149.94999999999999</v>
      </c>
      <c r="N266" s="86">
        <f t="shared" si="4"/>
        <v>0</v>
      </c>
      <c r="O266" s="97" t="s">
        <v>468</v>
      </c>
      <c r="P266" s="98" t="s">
        <v>120</v>
      </c>
      <c r="Q266">
        <f>--ISNUMBER(IFERROR(SEARCH(Orders!$E18,O266,1),""))</f>
        <v>1</v>
      </c>
      <c r="R266">
        <f>IF(Q266=1,COUNTIF($Q$2:Q266,1),"")</f>
        <v>265</v>
      </c>
      <c r="S266" t="str">
        <f>IFERROR(INDEX($O2:$O986,MATCH(ROWS($Q$2:Q266),$R2:$R986,0)),"")</f>
        <v>M80007-001-M  M Cascade Trail Mid</v>
      </c>
    </row>
    <row r="267" spans="1:19" x14ac:dyDescent="0.25">
      <c r="A267" s="80">
        <v>4</v>
      </c>
      <c r="B267" s="81" t="s">
        <v>465</v>
      </c>
      <c r="C267" s="95" t="s">
        <v>278</v>
      </c>
      <c r="D267" s="95" t="s">
        <v>113</v>
      </c>
      <c r="E267" s="95" t="s">
        <v>466</v>
      </c>
      <c r="F267" s="82" t="s">
        <v>280</v>
      </c>
      <c r="G267" s="83" t="s">
        <v>469</v>
      </c>
      <c r="H267" s="84" t="s">
        <v>377</v>
      </c>
      <c r="I267" s="82">
        <v>8.5</v>
      </c>
      <c r="J267" s="96"/>
      <c r="K267" s="86">
        <v>75</v>
      </c>
      <c r="L267" s="86">
        <v>150</v>
      </c>
      <c r="M267" s="86">
        <v>149.94999999999999</v>
      </c>
      <c r="N267" s="86">
        <f t="shared" si="4"/>
        <v>0</v>
      </c>
      <c r="O267" s="97" t="s">
        <v>468</v>
      </c>
      <c r="P267" s="98" t="s">
        <v>120</v>
      </c>
      <c r="Q267">
        <f>--ISNUMBER(IFERROR(SEARCH(Orders!$E18,O267,1),""))</f>
        <v>1</v>
      </c>
      <c r="R267">
        <f>IF(Q267=1,COUNTIF($Q$2:Q267,1),"")</f>
        <v>266</v>
      </c>
      <c r="S267" t="str">
        <f>IFERROR(INDEX($O2:$O986,MATCH(ROWS($Q$2:Q267),$R2:$R986,0)),"")</f>
        <v>M80007-001-M  M Cascade Trail Mid</v>
      </c>
    </row>
    <row r="268" spans="1:19" x14ac:dyDescent="0.25">
      <c r="A268" s="80">
        <v>4</v>
      </c>
      <c r="B268" s="81" t="s">
        <v>465</v>
      </c>
      <c r="C268" s="95" t="s">
        <v>278</v>
      </c>
      <c r="D268" s="95" t="s">
        <v>113</v>
      </c>
      <c r="E268" s="95" t="s">
        <v>466</v>
      </c>
      <c r="F268" s="82" t="s">
        <v>280</v>
      </c>
      <c r="G268" s="83" t="s">
        <v>470</v>
      </c>
      <c r="H268" s="84" t="s">
        <v>377</v>
      </c>
      <c r="I268" s="82">
        <v>9</v>
      </c>
      <c r="J268" s="96"/>
      <c r="K268" s="86">
        <v>75</v>
      </c>
      <c r="L268" s="86">
        <v>150</v>
      </c>
      <c r="M268" s="86">
        <v>149.94999999999999</v>
      </c>
      <c r="N268" s="86">
        <f t="shared" si="4"/>
        <v>0</v>
      </c>
      <c r="O268" s="97" t="s">
        <v>468</v>
      </c>
      <c r="P268" s="98" t="s">
        <v>120</v>
      </c>
      <c r="Q268">
        <f>--ISNUMBER(IFERROR(SEARCH(Orders!$E18,O268,1),""))</f>
        <v>1</v>
      </c>
      <c r="R268">
        <f>IF(Q268=1,COUNTIF($Q$2:Q268,1),"")</f>
        <v>267</v>
      </c>
      <c r="S268" t="str">
        <f>IFERROR(INDEX($O2:$O986,MATCH(ROWS($Q$2:Q268),$R2:$R986,0)),"")</f>
        <v>M80007-001-M  M Cascade Trail Mid</v>
      </c>
    </row>
    <row r="269" spans="1:19" x14ac:dyDescent="0.25">
      <c r="A269" s="80">
        <v>4</v>
      </c>
      <c r="B269" s="81" t="s">
        <v>465</v>
      </c>
      <c r="C269" s="95" t="s">
        <v>278</v>
      </c>
      <c r="D269" s="95" t="s">
        <v>113</v>
      </c>
      <c r="E269" s="95" t="s">
        <v>466</v>
      </c>
      <c r="F269" s="82" t="s">
        <v>280</v>
      </c>
      <c r="G269" s="83" t="s">
        <v>471</v>
      </c>
      <c r="H269" s="84" t="s">
        <v>377</v>
      </c>
      <c r="I269" s="82">
        <v>9.5</v>
      </c>
      <c r="J269" s="96"/>
      <c r="K269" s="86">
        <v>75</v>
      </c>
      <c r="L269" s="86">
        <v>150</v>
      </c>
      <c r="M269" s="86">
        <v>149.94999999999999</v>
      </c>
      <c r="N269" s="86">
        <f t="shared" si="4"/>
        <v>0</v>
      </c>
      <c r="O269" s="97" t="s">
        <v>468</v>
      </c>
      <c r="P269" s="98" t="s">
        <v>120</v>
      </c>
      <c r="Q269">
        <f>--ISNUMBER(IFERROR(SEARCH(Orders!$E18,O269,1),""))</f>
        <v>1</v>
      </c>
      <c r="R269">
        <f>IF(Q269=1,COUNTIF($Q$2:Q269,1),"")</f>
        <v>268</v>
      </c>
      <c r="S269" t="str">
        <f>IFERROR(INDEX($O2:$O986,MATCH(ROWS($Q$2:Q269),$R2:$R986,0)),"")</f>
        <v>M80007-001-M  M Cascade Trail Mid</v>
      </c>
    </row>
    <row r="270" spans="1:19" x14ac:dyDescent="0.25">
      <c r="A270" s="80">
        <v>4</v>
      </c>
      <c r="B270" s="81" t="s">
        <v>465</v>
      </c>
      <c r="C270" s="95" t="s">
        <v>278</v>
      </c>
      <c r="D270" s="95" t="s">
        <v>113</v>
      </c>
      <c r="E270" s="95" t="s">
        <v>466</v>
      </c>
      <c r="F270" s="82" t="s">
        <v>280</v>
      </c>
      <c r="G270" s="83" t="s">
        <v>472</v>
      </c>
      <c r="H270" s="84" t="s">
        <v>377</v>
      </c>
      <c r="I270" s="82">
        <v>10</v>
      </c>
      <c r="J270" s="96"/>
      <c r="K270" s="86">
        <v>75</v>
      </c>
      <c r="L270" s="86">
        <v>150</v>
      </c>
      <c r="M270" s="86">
        <v>149.94999999999999</v>
      </c>
      <c r="N270" s="86">
        <f t="shared" si="4"/>
        <v>0</v>
      </c>
      <c r="O270" s="97" t="s">
        <v>468</v>
      </c>
      <c r="P270" s="98" t="s">
        <v>120</v>
      </c>
      <c r="Q270">
        <f>--ISNUMBER(IFERROR(SEARCH(Orders!$E18,O270,1),""))</f>
        <v>1</v>
      </c>
      <c r="R270">
        <f>IF(Q270=1,COUNTIF($Q$2:Q270,1),"")</f>
        <v>269</v>
      </c>
      <c r="S270" t="str">
        <f>IFERROR(INDEX($O2:$O986,MATCH(ROWS($Q$2:Q270),$R2:$R986,0)),"")</f>
        <v>M80007-001-M  M Cascade Trail Mid</v>
      </c>
    </row>
    <row r="271" spans="1:19" x14ac:dyDescent="0.25">
      <c r="A271" s="80">
        <v>4</v>
      </c>
      <c r="B271" s="81" t="s">
        <v>465</v>
      </c>
      <c r="C271" s="95" t="s">
        <v>278</v>
      </c>
      <c r="D271" s="95" t="s">
        <v>113</v>
      </c>
      <c r="E271" s="95" t="s">
        <v>466</v>
      </c>
      <c r="F271" s="82" t="s">
        <v>280</v>
      </c>
      <c r="G271" s="83" t="s">
        <v>473</v>
      </c>
      <c r="H271" s="84" t="s">
        <v>377</v>
      </c>
      <c r="I271" s="82">
        <v>10.5</v>
      </c>
      <c r="J271" s="96"/>
      <c r="K271" s="86">
        <v>75</v>
      </c>
      <c r="L271" s="86">
        <v>150</v>
      </c>
      <c r="M271" s="86">
        <v>149.94999999999999</v>
      </c>
      <c r="N271" s="86">
        <f t="shared" si="4"/>
        <v>0</v>
      </c>
      <c r="O271" s="97" t="s">
        <v>468</v>
      </c>
      <c r="P271" s="98" t="s">
        <v>120</v>
      </c>
      <c r="Q271">
        <f>--ISNUMBER(IFERROR(SEARCH(Orders!$E18,O271,1),""))</f>
        <v>1</v>
      </c>
      <c r="R271">
        <f>IF(Q271=1,COUNTIF($Q$2:Q271,1),"")</f>
        <v>270</v>
      </c>
      <c r="S271" t="str">
        <f>IFERROR(INDEX($O2:$O986,MATCH(ROWS($Q$2:Q271),$R2:$R986,0)),"")</f>
        <v>M80007-001-M  M Cascade Trail Mid</v>
      </c>
    </row>
    <row r="272" spans="1:19" x14ac:dyDescent="0.25">
      <c r="A272" s="80">
        <v>4</v>
      </c>
      <c r="B272" s="81" t="s">
        <v>465</v>
      </c>
      <c r="C272" s="95" t="s">
        <v>278</v>
      </c>
      <c r="D272" s="95" t="s">
        <v>113</v>
      </c>
      <c r="E272" s="95" t="s">
        <v>466</v>
      </c>
      <c r="F272" s="82" t="s">
        <v>280</v>
      </c>
      <c r="G272" s="83" t="s">
        <v>474</v>
      </c>
      <c r="H272" s="84" t="s">
        <v>377</v>
      </c>
      <c r="I272" s="82">
        <v>11</v>
      </c>
      <c r="J272" s="96"/>
      <c r="K272" s="86">
        <v>75</v>
      </c>
      <c r="L272" s="86">
        <v>150</v>
      </c>
      <c r="M272" s="86">
        <v>149.94999999999999</v>
      </c>
      <c r="N272" s="86">
        <f t="shared" si="4"/>
        <v>0</v>
      </c>
      <c r="O272" s="97" t="s">
        <v>468</v>
      </c>
      <c r="P272" s="98" t="s">
        <v>120</v>
      </c>
      <c r="Q272">
        <f>--ISNUMBER(IFERROR(SEARCH(Orders!$E18,O272,1),""))</f>
        <v>1</v>
      </c>
      <c r="R272">
        <f>IF(Q272=1,COUNTIF($Q$2:Q272,1),"")</f>
        <v>271</v>
      </c>
      <c r="S272" t="str">
        <f>IFERROR(INDEX($O2:$O986,MATCH(ROWS($Q$2:Q272),$R2:$R986,0)),"")</f>
        <v>M80007-001-M  M Cascade Trail Mid</v>
      </c>
    </row>
    <row r="273" spans="1:19" x14ac:dyDescent="0.25">
      <c r="A273" s="80">
        <v>4</v>
      </c>
      <c r="B273" s="81" t="s">
        <v>465</v>
      </c>
      <c r="C273" s="95" t="s">
        <v>278</v>
      </c>
      <c r="D273" s="95" t="s">
        <v>113</v>
      </c>
      <c r="E273" s="95" t="s">
        <v>466</v>
      </c>
      <c r="F273" s="82" t="s">
        <v>280</v>
      </c>
      <c r="G273" s="83" t="s">
        <v>475</v>
      </c>
      <c r="H273" s="84" t="s">
        <v>377</v>
      </c>
      <c r="I273" s="82">
        <v>11.5</v>
      </c>
      <c r="J273" s="96"/>
      <c r="K273" s="86">
        <v>75</v>
      </c>
      <c r="L273" s="86">
        <v>150</v>
      </c>
      <c r="M273" s="86">
        <v>149.94999999999999</v>
      </c>
      <c r="N273" s="86">
        <f t="shared" si="4"/>
        <v>0</v>
      </c>
      <c r="O273" s="97" t="s">
        <v>468</v>
      </c>
      <c r="P273" s="98" t="s">
        <v>120</v>
      </c>
      <c r="Q273">
        <f>--ISNUMBER(IFERROR(SEARCH(Orders!$E18,O273,1),""))</f>
        <v>1</v>
      </c>
      <c r="R273">
        <f>IF(Q273=1,COUNTIF($Q$2:Q273,1),"")</f>
        <v>272</v>
      </c>
      <c r="S273" t="str">
        <f>IFERROR(INDEX($O2:$O986,MATCH(ROWS($Q$2:Q273),$R2:$R986,0)),"")</f>
        <v>M80007-001-M  M Cascade Trail Mid</v>
      </c>
    </row>
    <row r="274" spans="1:19" x14ac:dyDescent="0.25">
      <c r="A274" s="80">
        <v>4</v>
      </c>
      <c r="B274" s="81" t="s">
        <v>465</v>
      </c>
      <c r="C274" s="95" t="s">
        <v>278</v>
      </c>
      <c r="D274" s="95" t="s">
        <v>113</v>
      </c>
      <c r="E274" s="95" t="s">
        <v>466</v>
      </c>
      <c r="F274" s="82" t="s">
        <v>280</v>
      </c>
      <c r="G274" s="83" t="s">
        <v>476</v>
      </c>
      <c r="H274" s="84" t="s">
        <v>377</v>
      </c>
      <c r="I274" s="82">
        <v>12</v>
      </c>
      <c r="J274" s="96"/>
      <c r="K274" s="86">
        <v>75</v>
      </c>
      <c r="L274" s="86">
        <v>150</v>
      </c>
      <c r="M274" s="86">
        <v>149.94999999999999</v>
      </c>
      <c r="N274" s="86">
        <f t="shared" si="4"/>
        <v>0</v>
      </c>
      <c r="O274" s="97" t="s">
        <v>468</v>
      </c>
      <c r="P274" s="98" t="s">
        <v>120</v>
      </c>
      <c r="Q274">
        <f>--ISNUMBER(IFERROR(SEARCH(Orders!$E18,O274,1),""))</f>
        <v>1</v>
      </c>
      <c r="R274">
        <f>IF(Q274=1,COUNTIF($Q$2:Q274,1),"")</f>
        <v>273</v>
      </c>
      <c r="S274" t="str">
        <f>IFERROR(INDEX($O2:$O986,MATCH(ROWS($Q$2:Q274),$R2:$R986,0)),"")</f>
        <v>M80007-001-M  M Cascade Trail Mid</v>
      </c>
    </row>
    <row r="275" spans="1:19" x14ac:dyDescent="0.25">
      <c r="A275" s="80">
        <v>4</v>
      </c>
      <c r="B275" s="81" t="s">
        <v>465</v>
      </c>
      <c r="C275" s="95" t="s">
        <v>278</v>
      </c>
      <c r="D275" s="95" t="s">
        <v>113</v>
      </c>
      <c r="E275" s="95" t="s">
        <v>466</v>
      </c>
      <c r="F275" s="82" t="s">
        <v>280</v>
      </c>
      <c r="G275" s="83" t="s">
        <v>477</v>
      </c>
      <c r="H275" s="84" t="s">
        <v>377</v>
      </c>
      <c r="I275" s="82">
        <v>12.5</v>
      </c>
      <c r="J275" s="96"/>
      <c r="K275" s="86">
        <v>75</v>
      </c>
      <c r="L275" s="86">
        <v>150</v>
      </c>
      <c r="M275" s="86">
        <v>149.94999999999999</v>
      </c>
      <c r="N275" s="86">
        <f t="shared" si="4"/>
        <v>0</v>
      </c>
      <c r="O275" s="97" t="s">
        <v>468</v>
      </c>
      <c r="P275" s="98" t="s">
        <v>120</v>
      </c>
      <c r="Q275">
        <f>--ISNUMBER(IFERROR(SEARCH(Orders!$E18,O275,1),""))</f>
        <v>1</v>
      </c>
      <c r="R275">
        <f>IF(Q275=1,COUNTIF($Q$2:Q275,1),"")</f>
        <v>274</v>
      </c>
      <c r="S275" t="str">
        <f>IFERROR(INDEX($O2:$O986,MATCH(ROWS($Q$2:Q275),$R2:$R986,0)),"")</f>
        <v>M80007-001-M  M Cascade Trail Mid</v>
      </c>
    </row>
    <row r="276" spans="1:19" x14ac:dyDescent="0.25">
      <c r="A276" s="80">
        <v>4</v>
      </c>
      <c r="B276" s="81" t="s">
        <v>465</v>
      </c>
      <c r="C276" s="95" t="s">
        <v>278</v>
      </c>
      <c r="D276" s="95" t="s">
        <v>113</v>
      </c>
      <c r="E276" s="95" t="s">
        <v>466</v>
      </c>
      <c r="F276" s="82" t="s">
        <v>280</v>
      </c>
      <c r="G276" s="83" t="s">
        <v>478</v>
      </c>
      <c r="H276" s="84" t="s">
        <v>377</v>
      </c>
      <c r="I276" s="82">
        <v>13</v>
      </c>
      <c r="J276" s="96"/>
      <c r="K276" s="86">
        <v>75</v>
      </c>
      <c r="L276" s="86">
        <v>150</v>
      </c>
      <c r="M276" s="86">
        <v>149.94999999999999</v>
      </c>
      <c r="N276" s="86">
        <f t="shared" si="4"/>
        <v>0</v>
      </c>
      <c r="O276" s="97" t="s">
        <v>468</v>
      </c>
      <c r="P276" s="98" t="s">
        <v>120</v>
      </c>
      <c r="Q276">
        <f>--ISNUMBER(IFERROR(SEARCH(Orders!$E18,O276,1),""))</f>
        <v>1</v>
      </c>
      <c r="R276">
        <f>IF(Q276=1,COUNTIF($Q$2:Q276,1),"")</f>
        <v>275</v>
      </c>
      <c r="S276" t="str">
        <f>IFERROR(INDEX($O2:$O986,MATCH(ROWS($Q$2:Q276),$R2:$R986,0)),"")</f>
        <v>M80007-001-M  M Cascade Trail Mid</v>
      </c>
    </row>
    <row r="277" spans="1:19" x14ac:dyDescent="0.25">
      <c r="A277" s="80">
        <v>4</v>
      </c>
      <c r="B277" s="81" t="s">
        <v>465</v>
      </c>
      <c r="C277" s="95" t="s">
        <v>278</v>
      </c>
      <c r="D277" s="95" t="s">
        <v>113</v>
      </c>
      <c r="E277" s="95" t="s">
        <v>466</v>
      </c>
      <c r="F277" s="82" t="s">
        <v>280</v>
      </c>
      <c r="G277" s="83" t="s">
        <v>479</v>
      </c>
      <c r="H277" s="84" t="s">
        <v>377</v>
      </c>
      <c r="I277" s="82">
        <v>14</v>
      </c>
      <c r="J277" s="96"/>
      <c r="K277" s="86">
        <v>75</v>
      </c>
      <c r="L277" s="86">
        <v>150</v>
      </c>
      <c r="M277" s="86">
        <v>149.94999999999999</v>
      </c>
      <c r="N277" s="86">
        <f t="shared" si="4"/>
        <v>0</v>
      </c>
      <c r="O277" s="97" t="s">
        <v>468</v>
      </c>
      <c r="P277" s="98" t="s">
        <v>120</v>
      </c>
      <c r="Q277">
        <f>--ISNUMBER(IFERROR(SEARCH(Orders!$E18,O277,1),""))</f>
        <v>1</v>
      </c>
      <c r="R277">
        <f>IF(Q277=1,COUNTIF($Q$2:Q277,1),"")</f>
        <v>276</v>
      </c>
      <c r="S277" t="str">
        <f>IFERROR(INDEX($O2:$O986,MATCH(ROWS($Q$2:Q277),$R2:$R986,0)),"")</f>
        <v>M80007-001-M  M Cascade Trail Mid</v>
      </c>
    </row>
    <row r="278" spans="1:19" x14ac:dyDescent="0.25">
      <c r="A278" s="80">
        <v>4</v>
      </c>
      <c r="B278" s="81" t="s">
        <v>465</v>
      </c>
      <c r="C278" s="95" t="s">
        <v>480</v>
      </c>
      <c r="D278" s="95" t="s">
        <v>113</v>
      </c>
      <c r="E278" s="95" t="s">
        <v>466</v>
      </c>
      <c r="F278" s="82" t="s">
        <v>481</v>
      </c>
      <c r="G278" s="83" t="s">
        <v>482</v>
      </c>
      <c r="H278" s="84" t="s">
        <v>377</v>
      </c>
      <c r="I278" s="82">
        <v>8</v>
      </c>
      <c r="J278" s="96"/>
      <c r="K278" s="86">
        <v>75</v>
      </c>
      <c r="L278" s="86">
        <v>150</v>
      </c>
      <c r="M278" s="86">
        <v>149.94999999999999</v>
      </c>
      <c r="N278" s="86">
        <f t="shared" si="4"/>
        <v>0</v>
      </c>
      <c r="O278" s="97" t="s">
        <v>483</v>
      </c>
      <c r="P278" s="98" t="s">
        <v>120</v>
      </c>
      <c r="Q278">
        <f>--ISNUMBER(IFERROR(SEARCH(Orders!$E18,O278,1),""))</f>
        <v>1</v>
      </c>
      <c r="R278">
        <f>IF(Q278=1,COUNTIF($Q$2:Q278,1),"")</f>
        <v>277</v>
      </c>
      <c r="S278" t="str">
        <f>IFERROR(INDEX($O2:$O986,MATCH(ROWS($Q$2:Q278),$R2:$R986,0)),"")</f>
        <v>M80007-052-M  M Cascade Trail Mid</v>
      </c>
    </row>
    <row r="279" spans="1:19" x14ac:dyDescent="0.25">
      <c r="A279" s="80">
        <v>4</v>
      </c>
      <c r="B279" s="81" t="s">
        <v>465</v>
      </c>
      <c r="C279" s="95" t="s">
        <v>480</v>
      </c>
      <c r="D279" s="95" t="s">
        <v>113</v>
      </c>
      <c r="E279" s="95" t="s">
        <v>466</v>
      </c>
      <c r="F279" s="82" t="s">
        <v>481</v>
      </c>
      <c r="G279" s="83" t="s">
        <v>484</v>
      </c>
      <c r="H279" s="84" t="s">
        <v>377</v>
      </c>
      <c r="I279" s="82">
        <v>8.5</v>
      </c>
      <c r="J279" s="96"/>
      <c r="K279" s="86">
        <v>75</v>
      </c>
      <c r="L279" s="86">
        <v>150</v>
      </c>
      <c r="M279" s="86">
        <v>149.94999999999999</v>
      </c>
      <c r="N279" s="86">
        <f t="shared" si="4"/>
        <v>0</v>
      </c>
      <c r="O279" s="97" t="s">
        <v>483</v>
      </c>
      <c r="P279" s="98" t="s">
        <v>120</v>
      </c>
      <c r="Q279">
        <f>--ISNUMBER(IFERROR(SEARCH(Orders!$E18,O279,1),""))</f>
        <v>1</v>
      </c>
      <c r="R279">
        <f>IF(Q279=1,COUNTIF($Q$2:Q279,1),"")</f>
        <v>278</v>
      </c>
      <c r="S279" t="str">
        <f>IFERROR(INDEX($O2:$O986,MATCH(ROWS($Q$2:Q279),$R2:$R986,0)),"")</f>
        <v>M80007-052-M  M Cascade Trail Mid</v>
      </c>
    </row>
    <row r="280" spans="1:19" x14ac:dyDescent="0.25">
      <c r="A280" s="80">
        <v>4</v>
      </c>
      <c r="B280" s="81" t="s">
        <v>465</v>
      </c>
      <c r="C280" s="95" t="s">
        <v>480</v>
      </c>
      <c r="D280" s="95" t="s">
        <v>113</v>
      </c>
      <c r="E280" s="95" t="s">
        <v>466</v>
      </c>
      <c r="F280" s="82" t="s">
        <v>481</v>
      </c>
      <c r="G280" s="83" t="s">
        <v>485</v>
      </c>
      <c r="H280" s="84" t="s">
        <v>377</v>
      </c>
      <c r="I280" s="82">
        <v>9</v>
      </c>
      <c r="J280" s="96"/>
      <c r="K280" s="86">
        <v>75</v>
      </c>
      <c r="L280" s="86">
        <v>150</v>
      </c>
      <c r="M280" s="86">
        <v>149.94999999999999</v>
      </c>
      <c r="N280" s="86">
        <f t="shared" si="4"/>
        <v>0</v>
      </c>
      <c r="O280" s="97" t="s">
        <v>483</v>
      </c>
      <c r="P280" s="98" t="s">
        <v>120</v>
      </c>
      <c r="Q280">
        <f>--ISNUMBER(IFERROR(SEARCH(Orders!$E18,O280,1),""))</f>
        <v>1</v>
      </c>
      <c r="R280">
        <f>IF(Q280=1,COUNTIF($Q$2:Q280,1),"")</f>
        <v>279</v>
      </c>
      <c r="S280" t="str">
        <f>IFERROR(INDEX($O2:$O986,MATCH(ROWS($Q$2:Q280),$R2:$R986,0)),"")</f>
        <v>M80007-052-M  M Cascade Trail Mid</v>
      </c>
    </row>
    <row r="281" spans="1:19" x14ac:dyDescent="0.25">
      <c r="A281" s="80">
        <v>4</v>
      </c>
      <c r="B281" s="81" t="s">
        <v>465</v>
      </c>
      <c r="C281" s="95" t="s">
        <v>480</v>
      </c>
      <c r="D281" s="95" t="s">
        <v>113</v>
      </c>
      <c r="E281" s="95" t="s">
        <v>466</v>
      </c>
      <c r="F281" s="82" t="s">
        <v>481</v>
      </c>
      <c r="G281" s="83" t="s">
        <v>486</v>
      </c>
      <c r="H281" s="84" t="s">
        <v>377</v>
      </c>
      <c r="I281" s="82">
        <v>9.5</v>
      </c>
      <c r="J281" s="96"/>
      <c r="K281" s="86">
        <v>75</v>
      </c>
      <c r="L281" s="86">
        <v>150</v>
      </c>
      <c r="M281" s="86">
        <v>149.94999999999999</v>
      </c>
      <c r="N281" s="86">
        <f t="shared" si="4"/>
        <v>0</v>
      </c>
      <c r="O281" s="97" t="s">
        <v>483</v>
      </c>
      <c r="P281" s="98" t="s">
        <v>120</v>
      </c>
      <c r="Q281">
        <f>--ISNUMBER(IFERROR(SEARCH(Orders!$E18,O281,1),""))</f>
        <v>1</v>
      </c>
      <c r="R281">
        <f>IF(Q281=1,COUNTIF($Q$2:Q281,1),"")</f>
        <v>280</v>
      </c>
      <c r="S281" t="str">
        <f>IFERROR(INDEX($O2:$O986,MATCH(ROWS($Q$2:Q281),$R2:$R986,0)),"")</f>
        <v>M80007-052-M  M Cascade Trail Mid</v>
      </c>
    </row>
    <row r="282" spans="1:19" x14ac:dyDescent="0.25">
      <c r="A282" s="80">
        <v>4</v>
      </c>
      <c r="B282" s="81" t="s">
        <v>465</v>
      </c>
      <c r="C282" s="95" t="s">
        <v>480</v>
      </c>
      <c r="D282" s="95" t="s">
        <v>113</v>
      </c>
      <c r="E282" s="95" t="s">
        <v>466</v>
      </c>
      <c r="F282" s="82" t="s">
        <v>481</v>
      </c>
      <c r="G282" s="83" t="s">
        <v>487</v>
      </c>
      <c r="H282" s="84" t="s">
        <v>377</v>
      </c>
      <c r="I282" s="82">
        <v>10</v>
      </c>
      <c r="J282" s="96"/>
      <c r="K282" s="86">
        <v>75</v>
      </c>
      <c r="L282" s="86">
        <v>150</v>
      </c>
      <c r="M282" s="86">
        <v>149.94999999999999</v>
      </c>
      <c r="N282" s="86">
        <f t="shared" si="4"/>
        <v>0</v>
      </c>
      <c r="O282" s="97" t="s">
        <v>483</v>
      </c>
      <c r="P282" s="98" t="s">
        <v>120</v>
      </c>
      <c r="Q282">
        <f>--ISNUMBER(IFERROR(SEARCH(Orders!$E18,O282,1),""))</f>
        <v>1</v>
      </c>
      <c r="R282">
        <f>IF(Q282=1,COUNTIF($Q$2:Q282,1),"")</f>
        <v>281</v>
      </c>
      <c r="S282" t="str">
        <f>IFERROR(INDEX($O2:$O986,MATCH(ROWS($Q$2:Q282),$R2:$R986,0)),"")</f>
        <v>M80007-052-M  M Cascade Trail Mid</v>
      </c>
    </row>
    <row r="283" spans="1:19" x14ac:dyDescent="0.25">
      <c r="A283" s="80">
        <v>4</v>
      </c>
      <c r="B283" s="81" t="s">
        <v>465</v>
      </c>
      <c r="C283" s="95" t="s">
        <v>480</v>
      </c>
      <c r="D283" s="95" t="s">
        <v>113</v>
      </c>
      <c r="E283" s="95" t="s">
        <v>466</v>
      </c>
      <c r="F283" s="82" t="s">
        <v>481</v>
      </c>
      <c r="G283" s="83" t="s">
        <v>488</v>
      </c>
      <c r="H283" s="84" t="s">
        <v>377</v>
      </c>
      <c r="I283" s="82">
        <v>10.5</v>
      </c>
      <c r="J283" s="96"/>
      <c r="K283" s="86">
        <v>75</v>
      </c>
      <c r="L283" s="86">
        <v>150</v>
      </c>
      <c r="M283" s="86">
        <v>149.94999999999999</v>
      </c>
      <c r="N283" s="86">
        <f t="shared" si="4"/>
        <v>0</v>
      </c>
      <c r="O283" s="97" t="s">
        <v>483</v>
      </c>
      <c r="P283" s="98" t="s">
        <v>120</v>
      </c>
      <c r="Q283">
        <f>--ISNUMBER(IFERROR(SEARCH(Orders!$E18,O283,1),""))</f>
        <v>1</v>
      </c>
      <c r="R283">
        <f>IF(Q283=1,COUNTIF($Q$2:Q283,1),"")</f>
        <v>282</v>
      </c>
      <c r="S283" t="str">
        <f>IFERROR(INDEX($O2:$O986,MATCH(ROWS($Q$2:Q283),$R2:$R986,0)),"")</f>
        <v>M80007-052-M  M Cascade Trail Mid</v>
      </c>
    </row>
    <row r="284" spans="1:19" x14ac:dyDescent="0.25">
      <c r="A284" s="80">
        <v>4</v>
      </c>
      <c r="B284" s="81" t="s">
        <v>465</v>
      </c>
      <c r="C284" s="95" t="s">
        <v>480</v>
      </c>
      <c r="D284" s="95" t="s">
        <v>113</v>
      </c>
      <c r="E284" s="95" t="s">
        <v>466</v>
      </c>
      <c r="F284" s="82" t="s">
        <v>481</v>
      </c>
      <c r="G284" s="83" t="s">
        <v>489</v>
      </c>
      <c r="H284" s="84" t="s">
        <v>377</v>
      </c>
      <c r="I284" s="82">
        <v>11</v>
      </c>
      <c r="J284" s="96"/>
      <c r="K284" s="86">
        <v>75</v>
      </c>
      <c r="L284" s="86">
        <v>150</v>
      </c>
      <c r="M284" s="86">
        <v>149.94999999999999</v>
      </c>
      <c r="N284" s="86">
        <f t="shared" si="4"/>
        <v>0</v>
      </c>
      <c r="O284" s="97" t="s">
        <v>483</v>
      </c>
      <c r="P284" s="98" t="s">
        <v>120</v>
      </c>
      <c r="Q284">
        <f>--ISNUMBER(IFERROR(SEARCH(Orders!$E18,O284,1),""))</f>
        <v>1</v>
      </c>
      <c r="R284">
        <f>IF(Q284=1,COUNTIF($Q$2:Q284,1),"")</f>
        <v>283</v>
      </c>
      <c r="S284" t="str">
        <f>IFERROR(INDEX($O2:$O986,MATCH(ROWS($Q$2:Q284),$R2:$R986,0)),"")</f>
        <v>M80007-052-M  M Cascade Trail Mid</v>
      </c>
    </row>
    <row r="285" spans="1:19" x14ac:dyDescent="0.25">
      <c r="A285" s="80">
        <v>4</v>
      </c>
      <c r="B285" s="81" t="s">
        <v>465</v>
      </c>
      <c r="C285" s="95" t="s">
        <v>480</v>
      </c>
      <c r="D285" s="95" t="s">
        <v>113</v>
      </c>
      <c r="E285" s="95" t="s">
        <v>466</v>
      </c>
      <c r="F285" s="82" t="s">
        <v>481</v>
      </c>
      <c r="G285" s="83" t="s">
        <v>490</v>
      </c>
      <c r="H285" s="84" t="s">
        <v>377</v>
      </c>
      <c r="I285" s="82">
        <v>11.5</v>
      </c>
      <c r="J285" s="96"/>
      <c r="K285" s="86">
        <v>75</v>
      </c>
      <c r="L285" s="86">
        <v>150</v>
      </c>
      <c r="M285" s="86">
        <v>149.94999999999999</v>
      </c>
      <c r="N285" s="86">
        <f t="shared" si="4"/>
        <v>0</v>
      </c>
      <c r="O285" s="97" t="s">
        <v>483</v>
      </c>
      <c r="P285" s="98" t="s">
        <v>120</v>
      </c>
      <c r="Q285">
        <f>--ISNUMBER(IFERROR(SEARCH(Orders!$E18,O285,1),""))</f>
        <v>1</v>
      </c>
      <c r="R285">
        <f>IF(Q285=1,COUNTIF($Q$2:Q285,1),"")</f>
        <v>284</v>
      </c>
      <c r="S285" t="str">
        <f>IFERROR(INDEX($O2:$O986,MATCH(ROWS($Q$2:Q285),$R2:$R986,0)),"")</f>
        <v>M80007-052-M  M Cascade Trail Mid</v>
      </c>
    </row>
    <row r="286" spans="1:19" x14ac:dyDescent="0.25">
      <c r="A286" s="80">
        <v>4</v>
      </c>
      <c r="B286" s="81" t="s">
        <v>465</v>
      </c>
      <c r="C286" s="95" t="s">
        <v>480</v>
      </c>
      <c r="D286" s="95" t="s">
        <v>113</v>
      </c>
      <c r="E286" s="95" t="s">
        <v>466</v>
      </c>
      <c r="F286" s="82" t="s">
        <v>481</v>
      </c>
      <c r="G286" s="83" t="s">
        <v>491</v>
      </c>
      <c r="H286" s="84" t="s">
        <v>377</v>
      </c>
      <c r="I286" s="82">
        <v>12</v>
      </c>
      <c r="J286" s="96"/>
      <c r="K286" s="86">
        <v>75</v>
      </c>
      <c r="L286" s="86">
        <v>150</v>
      </c>
      <c r="M286" s="86">
        <v>149.94999999999999</v>
      </c>
      <c r="N286" s="86">
        <f t="shared" si="4"/>
        <v>0</v>
      </c>
      <c r="O286" s="97" t="s">
        <v>483</v>
      </c>
      <c r="P286" s="98" t="s">
        <v>120</v>
      </c>
      <c r="Q286">
        <f>--ISNUMBER(IFERROR(SEARCH(Orders!$E18,O286,1),""))</f>
        <v>1</v>
      </c>
      <c r="R286">
        <f>IF(Q286=1,COUNTIF($Q$2:Q286,1),"")</f>
        <v>285</v>
      </c>
      <c r="S286" t="str">
        <f>IFERROR(INDEX($O2:$O986,MATCH(ROWS($Q$2:Q286),$R2:$R986,0)),"")</f>
        <v>M80007-052-M  M Cascade Trail Mid</v>
      </c>
    </row>
    <row r="287" spans="1:19" x14ac:dyDescent="0.25">
      <c r="A287" s="80">
        <v>4</v>
      </c>
      <c r="B287" s="81" t="s">
        <v>465</v>
      </c>
      <c r="C287" s="95" t="s">
        <v>480</v>
      </c>
      <c r="D287" s="95" t="s">
        <v>113</v>
      </c>
      <c r="E287" s="95" t="s">
        <v>466</v>
      </c>
      <c r="F287" s="82" t="s">
        <v>481</v>
      </c>
      <c r="G287" s="83" t="s">
        <v>492</v>
      </c>
      <c r="H287" s="84" t="s">
        <v>377</v>
      </c>
      <c r="I287" s="82">
        <v>12.5</v>
      </c>
      <c r="J287" s="96"/>
      <c r="K287" s="86">
        <v>75</v>
      </c>
      <c r="L287" s="86">
        <v>150</v>
      </c>
      <c r="M287" s="86">
        <v>149.94999999999999</v>
      </c>
      <c r="N287" s="86">
        <f t="shared" si="4"/>
        <v>0</v>
      </c>
      <c r="O287" s="97" t="s">
        <v>483</v>
      </c>
      <c r="P287" s="98" t="s">
        <v>120</v>
      </c>
      <c r="Q287">
        <f>--ISNUMBER(IFERROR(SEARCH(Orders!$E18,O287,1),""))</f>
        <v>1</v>
      </c>
      <c r="R287">
        <f>IF(Q287=1,COUNTIF($Q$2:Q287,1),"")</f>
        <v>286</v>
      </c>
      <c r="S287" t="str">
        <f>IFERROR(INDEX($O2:$O986,MATCH(ROWS($Q$2:Q287),$R2:$R986,0)),"")</f>
        <v>M80007-052-M  M Cascade Trail Mid</v>
      </c>
    </row>
    <row r="288" spans="1:19" x14ac:dyDescent="0.25">
      <c r="A288" s="80">
        <v>4</v>
      </c>
      <c r="B288" s="81" t="s">
        <v>465</v>
      </c>
      <c r="C288" s="95" t="s">
        <v>480</v>
      </c>
      <c r="D288" s="95" t="s">
        <v>113</v>
      </c>
      <c r="E288" s="95" t="s">
        <v>466</v>
      </c>
      <c r="F288" s="82" t="s">
        <v>481</v>
      </c>
      <c r="G288" s="83" t="s">
        <v>493</v>
      </c>
      <c r="H288" s="84" t="s">
        <v>377</v>
      </c>
      <c r="I288" s="82">
        <v>13</v>
      </c>
      <c r="J288" s="96"/>
      <c r="K288" s="86">
        <v>75</v>
      </c>
      <c r="L288" s="86">
        <v>150</v>
      </c>
      <c r="M288" s="86">
        <v>149.94999999999999</v>
      </c>
      <c r="N288" s="86">
        <f t="shared" si="4"/>
        <v>0</v>
      </c>
      <c r="O288" s="97" t="s">
        <v>483</v>
      </c>
      <c r="P288" s="98" t="s">
        <v>120</v>
      </c>
      <c r="Q288">
        <f>--ISNUMBER(IFERROR(SEARCH(Orders!$E18,O288,1),""))</f>
        <v>1</v>
      </c>
      <c r="R288">
        <f>IF(Q288=1,COUNTIF($Q$2:Q288,1),"")</f>
        <v>287</v>
      </c>
      <c r="S288" t="str">
        <f>IFERROR(INDEX($O2:$O986,MATCH(ROWS($Q$2:Q288),$R2:$R986,0)),"")</f>
        <v>M80007-052-M  M Cascade Trail Mid</v>
      </c>
    </row>
    <row r="289" spans="1:19" x14ac:dyDescent="0.25">
      <c r="A289" s="80">
        <v>4</v>
      </c>
      <c r="B289" s="81" t="s">
        <v>465</v>
      </c>
      <c r="C289" s="95" t="s">
        <v>480</v>
      </c>
      <c r="D289" s="95" t="s">
        <v>113</v>
      </c>
      <c r="E289" s="95" t="s">
        <v>466</v>
      </c>
      <c r="F289" s="82" t="s">
        <v>481</v>
      </c>
      <c r="G289" s="83" t="s">
        <v>494</v>
      </c>
      <c r="H289" s="84" t="s">
        <v>377</v>
      </c>
      <c r="I289" s="82">
        <v>14</v>
      </c>
      <c r="J289" s="96"/>
      <c r="K289" s="86">
        <v>75</v>
      </c>
      <c r="L289" s="86">
        <v>150</v>
      </c>
      <c r="M289" s="86">
        <v>149.94999999999999</v>
      </c>
      <c r="N289" s="86">
        <f t="shared" si="4"/>
        <v>0</v>
      </c>
      <c r="O289" s="97" t="s">
        <v>483</v>
      </c>
      <c r="P289" s="98" t="s">
        <v>120</v>
      </c>
      <c r="Q289">
        <f>--ISNUMBER(IFERROR(SEARCH(Orders!$E18,O289,1),""))</f>
        <v>1</v>
      </c>
      <c r="R289">
        <f>IF(Q289=1,COUNTIF($Q$2:Q289,1),"")</f>
        <v>288</v>
      </c>
      <c r="S289" t="str">
        <f>IFERROR(INDEX($O2:$O986,MATCH(ROWS($Q$2:Q289),$R2:$R986,0)),"")</f>
        <v>M80007-052-M  M Cascade Trail Mid</v>
      </c>
    </row>
    <row r="290" spans="1:19" x14ac:dyDescent="0.25">
      <c r="A290" s="80">
        <v>4</v>
      </c>
      <c r="B290" s="81" t="s">
        <v>465</v>
      </c>
      <c r="C290" s="95" t="s">
        <v>495</v>
      </c>
      <c r="D290" s="95" t="s">
        <v>113</v>
      </c>
      <c r="E290" s="95" t="s">
        <v>466</v>
      </c>
      <c r="F290" s="82" t="s">
        <v>496</v>
      </c>
      <c r="G290" s="83" t="s">
        <v>497</v>
      </c>
      <c r="H290" s="84" t="s">
        <v>377</v>
      </c>
      <c r="I290" s="82">
        <v>8</v>
      </c>
      <c r="J290" s="96"/>
      <c r="K290" s="86">
        <v>75</v>
      </c>
      <c r="L290" s="86">
        <v>150</v>
      </c>
      <c r="M290" s="86">
        <v>149.94999999999999</v>
      </c>
      <c r="N290" s="86">
        <f t="shared" si="4"/>
        <v>0</v>
      </c>
      <c r="O290" s="97" t="s">
        <v>498</v>
      </c>
      <c r="P290" s="98" t="s">
        <v>120</v>
      </c>
      <c r="Q290">
        <f>--ISNUMBER(IFERROR(SEARCH(Orders!$E18,O290,1),""))</f>
        <v>1</v>
      </c>
      <c r="R290">
        <f>IF(Q290=1,COUNTIF($Q$2:Q290,1),"")</f>
        <v>289</v>
      </c>
      <c r="S290" t="str">
        <f>IFERROR(INDEX($O2:$O986,MATCH(ROWS($Q$2:Q290),$R2:$R986,0)),"")</f>
        <v>M80007-349-M  M Cascade Trail Mid</v>
      </c>
    </row>
    <row r="291" spans="1:19" x14ac:dyDescent="0.25">
      <c r="A291" s="80">
        <v>4</v>
      </c>
      <c r="B291" s="81" t="s">
        <v>465</v>
      </c>
      <c r="C291" s="95" t="s">
        <v>495</v>
      </c>
      <c r="D291" s="95" t="s">
        <v>113</v>
      </c>
      <c r="E291" s="95" t="s">
        <v>466</v>
      </c>
      <c r="F291" s="82" t="s">
        <v>496</v>
      </c>
      <c r="G291" s="83" t="s">
        <v>499</v>
      </c>
      <c r="H291" s="84" t="s">
        <v>377</v>
      </c>
      <c r="I291" s="82">
        <v>8.5</v>
      </c>
      <c r="J291" s="96"/>
      <c r="K291" s="86">
        <v>75</v>
      </c>
      <c r="L291" s="86">
        <v>150</v>
      </c>
      <c r="M291" s="86">
        <v>149.94999999999999</v>
      </c>
      <c r="N291" s="86">
        <f t="shared" si="4"/>
        <v>0</v>
      </c>
      <c r="O291" s="97" t="s">
        <v>498</v>
      </c>
      <c r="P291" s="98" t="s">
        <v>120</v>
      </c>
      <c r="Q291">
        <f>--ISNUMBER(IFERROR(SEARCH(Orders!$E18,O291,1),""))</f>
        <v>1</v>
      </c>
      <c r="R291">
        <f>IF(Q291=1,COUNTIF($Q$2:Q291,1),"")</f>
        <v>290</v>
      </c>
      <c r="S291" t="str">
        <f>IFERROR(INDEX($O2:$O986,MATCH(ROWS($Q$2:Q291),$R2:$R986,0)),"")</f>
        <v>M80007-349-M  M Cascade Trail Mid</v>
      </c>
    </row>
    <row r="292" spans="1:19" x14ac:dyDescent="0.25">
      <c r="A292" s="80">
        <v>4</v>
      </c>
      <c r="B292" s="81" t="s">
        <v>465</v>
      </c>
      <c r="C292" s="95" t="s">
        <v>495</v>
      </c>
      <c r="D292" s="95" t="s">
        <v>113</v>
      </c>
      <c r="E292" s="95" t="s">
        <v>466</v>
      </c>
      <c r="F292" s="82" t="s">
        <v>496</v>
      </c>
      <c r="G292" s="83" t="s">
        <v>500</v>
      </c>
      <c r="H292" s="84" t="s">
        <v>377</v>
      </c>
      <c r="I292" s="82">
        <v>9</v>
      </c>
      <c r="J292" s="96"/>
      <c r="K292" s="86">
        <v>75</v>
      </c>
      <c r="L292" s="86">
        <v>150</v>
      </c>
      <c r="M292" s="86">
        <v>149.94999999999999</v>
      </c>
      <c r="N292" s="86">
        <f t="shared" si="4"/>
        <v>0</v>
      </c>
      <c r="O292" s="97" t="s">
        <v>498</v>
      </c>
      <c r="P292" s="98" t="s">
        <v>120</v>
      </c>
      <c r="Q292">
        <f>--ISNUMBER(IFERROR(SEARCH(Orders!$E18,O292,1),""))</f>
        <v>1</v>
      </c>
      <c r="R292">
        <f>IF(Q292=1,COUNTIF($Q$2:Q292,1),"")</f>
        <v>291</v>
      </c>
      <c r="S292" t="str">
        <f>IFERROR(INDEX($O2:$O986,MATCH(ROWS($Q$2:Q292),$R2:$R986,0)),"")</f>
        <v>M80007-349-M  M Cascade Trail Mid</v>
      </c>
    </row>
    <row r="293" spans="1:19" x14ac:dyDescent="0.25">
      <c r="A293" s="80">
        <v>4</v>
      </c>
      <c r="B293" s="81" t="s">
        <v>465</v>
      </c>
      <c r="C293" s="95" t="s">
        <v>495</v>
      </c>
      <c r="D293" s="95" t="s">
        <v>113</v>
      </c>
      <c r="E293" s="95" t="s">
        <v>466</v>
      </c>
      <c r="F293" s="82" t="s">
        <v>496</v>
      </c>
      <c r="G293" s="83" t="s">
        <v>501</v>
      </c>
      <c r="H293" s="84" t="s">
        <v>377</v>
      </c>
      <c r="I293" s="82">
        <v>9.5</v>
      </c>
      <c r="J293" s="96"/>
      <c r="K293" s="86">
        <v>75</v>
      </c>
      <c r="L293" s="86">
        <v>150</v>
      </c>
      <c r="M293" s="86">
        <v>149.94999999999999</v>
      </c>
      <c r="N293" s="86">
        <f t="shared" si="4"/>
        <v>0</v>
      </c>
      <c r="O293" s="97" t="s">
        <v>498</v>
      </c>
      <c r="P293" s="98" t="s">
        <v>120</v>
      </c>
      <c r="Q293">
        <f>--ISNUMBER(IFERROR(SEARCH(Orders!$E18,O293,1),""))</f>
        <v>1</v>
      </c>
      <c r="R293">
        <f>IF(Q293=1,COUNTIF($Q$2:Q293,1),"")</f>
        <v>292</v>
      </c>
      <c r="S293" t="str">
        <f>IFERROR(INDEX($O2:$O986,MATCH(ROWS($Q$2:Q293),$R2:$R986,0)),"")</f>
        <v>M80007-349-M  M Cascade Trail Mid</v>
      </c>
    </row>
    <row r="294" spans="1:19" x14ac:dyDescent="0.25">
      <c r="A294" s="80">
        <v>4</v>
      </c>
      <c r="B294" s="81" t="s">
        <v>465</v>
      </c>
      <c r="C294" s="95" t="s">
        <v>495</v>
      </c>
      <c r="D294" s="95" t="s">
        <v>113</v>
      </c>
      <c r="E294" s="95" t="s">
        <v>466</v>
      </c>
      <c r="F294" s="82" t="s">
        <v>496</v>
      </c>
      <c r="G294" s="83" t="s">
        <v>502</v>
      </c>
      <c r="H294" s="84" t="s">
        <v>377</v>
      </c>
      <c r="I294" s="82">
        <v>10</v>
      </c>
      <c r="J294" s="96"/>
      <c r="K294" s="86">
        <v>75</v>
      </c>
      <c r="L294" s="86">
        <v>150</v>
      </c>
      <c r="M294" s="86">
        <v>149.94999999999999</v>
      </c>
      <c r="N294" s="86">
        <f t="shared" si="4"/>
        <v>0</v>
      </c>
      <c r="O294" s="97" t="s">
        <v>498</v>
      </c>
      <c r="P294" s="98" t="s">
        <v>120</v>
      </c>
      <c r="Q294">
        <f>--ISNUMBER(IFERROR(SEARCH(Orders!$E18,O294,1),""))</f>
        <v>1</v>
      </c>
      <c r="R294">
        <f>IF(Q294=1,COUNTIF($Q$2:Q294,1),"")</f>
        <v>293</v>
      </c>
      <c r="S294" t="str">
        <f>IFERROR(INDEX($O2:$O986,MATCH(ROWS($Q$2:Q294),$R2:$R986,0)),"")</f>
        <v>M80007-349-M  M Cascade Trail Mid</v>
      </c>
    </row>
    <row r="295" spans="1:19" x14ac:dyDescent="0.25">
      <c r="A295" s="80">
        <v>4</v>
      </c>
      <c r="B295" s="81" t="s">
        <v>465</v>
      </c>
      <c r="C295" s="95" t="s">
        <v>495</v>
      </c>
      <c r="D295" s="95" t="s">
        <v>113</v>
      </c>
      <c r="E295" s="95" t="s">
        <v>466</v>
      </c>
      <c r="F295" s="82" t="s">
        <v>496</v>
      </c>
      <c r="G295" s="83" t="s">
        <v>503</v>
      </c>
      <c r="H295" s="84" t="s">
        <v>377</v>
      </c>
      <c r="I295" s="82">
        <v>10.5</v>
      </c>
      <c r="J295" s="96"/>
      <c r="K295" s="86">
        <v>75</v>
      </c>
      <c r="L295" s="86">
        <v>150</v>
      </c>
      <c r="M295" s="86">
        <v>149.94999999999999</v>
      </c>
      <c r="N295" s="86">
        <f t="shared" si="4"/>
        <v>0</v>
      </c>
      <c r="O295" s="97" t="s">
        <v>498</v>
      </c>
      <c r="P295" s="98" t="s">
        <v>120</v>
      </c>
      <c r="Q295">
        <f>--ISNUMBER(IFERROR(SEARCH(Orders!$E18,O295,1),""))</f>
        <v>1</v>
      </c>
      <c r="R295">
        <f>IF(Q295=1,COUNTIF($Q$2:Q295,1),"")</f>
        <v>294</v>
      </c>
      <c r="S295" t="str">
        <f>IFERROR(INDEX($O2:$O986,MATCH(ROWS($Q$2:Q295),$R2:$R986,0)),"")</f>
        <v>M80007-349-M  M Cascade Trail Mid</v>
      </c>
    </row>
    <row r="296" spans="1:19" x14ac:dyDescent="0.25">
      <c r="A296" s="80">
        <v>4</v>
      </c>
      <c r="B296" s="81" t="s">
        <v>465</v>
      </c>
      <c r="C296" s="95" t="s">
        <v>495</v>
      </c>
      <c r="D296" s="95" t="s">
        <v>113</v>
      </c>
      <c r="E296" s="95" t="s">
        <v>466</v>
      </c>
      <c r="F296" s="82" t="s">
        <v>496</v>
      </c>
      <c r="G296" s="83" t="s">
        <v>504</v>
      </c>
      <c r="H296" s="84" t="s">
        <v>377</v>
      </c>
      <c r="I296" s="82">
        <v>11</v>
      </c>
      <c r="J296" s="96"/>
      <c r="K296" s="86">
        <v>75</v>
      </c>
      <c r="L296" s="86">
        <v>150</v>
      </c>
      <c r="M296" s="86">
        <v>149.94999999999999</v>
      </c>
      <c r="N296" s="86">
        <f t="shared" si="4"/>
        <v>0</v>
      </c>
      <c r="O296" s="97" t="s">
        <v>498</v>
      </c>
      <c r="P296" s="98" t="s">
        <v>120</v>
      </c>
      <c r="Q296">
        <f>--ISNUMBER(IFERROR(SEARCH(Orders!$E18,O296,1),""))</f>
        <v>1</v>
      </c>
      <c r="R296">
        <f>IF(Q296=1,COUNTIF($Q$2:Q296,1),"")</f>
        <v>295</v>
      </c>
      <c r="S296" t="str">
        <f>IFERROR(INDEX($O2:$O986,MATCH(ROWS($Q$2:Q296),$R2:$R986,0)),"")</f>
        <v>M80007-349-M  M Cascade Trail Mid</v>
      </c>
    </row>
    <row r="297" spans="1:19" x14ac:dyDescent="0.25">
      <c r="A297" s="80">
        <v>4</v>
      </c>
      <c r="B297" s="81" t="s">
        <v>465</v>
      </c>
      <c r="C297" s="95" t="s">
        <v>495</v>
      </c>
      <c r="D297" s="95" t="s">
        <v>113</v>
      </c>
      <c r="E297" s="95" t="s">
        <v>466</v>
      </c>
      <c r="F297" s="82" t="s">
        <v>496</v>
      </c>
      <c r="G297" s="83" t="s">
        <v>505</v>
      </c>
      <c r="H297" s="84" t="s">
        <v>377</v>
      </c>
      <c r="I297" s="82">
        <v>11.5</v>
      </c>
      <c r="J297" s="96"/>
      <c r="K297" s="86">
        <v>75</v>
      </c>
      <c r="L297" s="86">
        <v>150</v>
      </c>
      <c r="M297" s="86">
        <v>149.94999999999999</v>
      </c>
      <c r="N297" s="86">
        <f t="shared" si="4"/>
        <v>0</v>
      </c>
      <c r="O297" s="97" t="s">
        <v>498</v>
      </c>
      <c r="P297" s="98" t="s">
        <v>120</v>
      </c>
      <c r="Q297">
        <f>--ISNUMBER(IFERROR(SEARCH(Orders!$E18,O297,1),""))</f>
        <v>1</v>
      </c>
      <c r="R297">
        <f>IF(Q297=1,COUNTIF($Q$2:Q297,1),"")</f>
        <v>296</v>
      </c>
      <c r="S297" t="str">
        <f>IFERROR(INDEX($O2:$O986,MATCH(ROWS($Q$2:Q297),$R2:$R986,0)),"")</f>
        <v>M80007-349-M  M Cascade Trail Mid</v>
      </c>
    </row>
    <row r="298" spans="1:19" x14ac:dyDescent="0.25">
      <c r="A298" s="80">
        <v>4</v>
      </c>
      <c r="B298" s="81" t="s">
        <v>465</v>
      </c>
      <c r="C298" s="95" t="s">
        <v>495</v>
      </c>
      <c r="D298" s="95" t="s">
        <v>113</v>
      </c>
      <c r="E298" s="95" t="s">
        <v>466</v>
      </c>
      <c r="F298" s="82" t="s">
        <v>496</v>
      </c>
      <c r="G298" s="83" t="s">
        <v>506</v>
      </c>
      <c r="H298" s="84" t="s">
        <v>377</v>
      </c>
      <c r="I298" s="82">
        <v>12</v>
      </c>
      <c r="J298" s="96"/>
      <c r="K298" s="86">
        <v>75</v>
      </c>
      <c r="L298" s="86">
        <v>150</v>
      </c>
      <c r="M298" s="86">
        <v>149.94999999999999</v>
      </c>
      <c r="N298" s="86">
        <f t="shared" si="4"/>
        <v>0</v>
      </c>
      <c r="O298" s="97" t="s">
        <v>498</v>
      </c>
      <c r="P298" s="98" t="s">
        <v>120</v>
      </c>
      <c r="Q298">
        <f>--ISNUMBER(IFERROR(SEARCH(Orders!$E18,O298,1),""))</f>
        <v>1</v>
      </c>
      <c r="R298">
        <f>IF(Q298=1,COUNTIF($Q$2:Q298,1),"")</f>
        <v>297</v>
      </c>
      <c r="S298" t="str">
        <f>IFERROR(INDEX($O2:$O986,MATCH(ROWS($Q$2:Q298),$R2:$R986,0)),"")</f>
        <v>M80007-349-M  M Cascade Trail Mid</v>
      </c>
    </row>
    <row r="299" spans="1:19" x14ac:dyDescent="0.25">
      <c r="A299" s="80">
        <v>4</v>
      </c>
      <c r="B299" s="81" t="s">
        <v>465</v>
      </c>
      <c r="C299" s="95" t="s">
        <v>495</v>
      </c>
      <c r="D299" s="95" t="s">
        <v>113</v>
      </c>
      <c r="E299" s="95" t="s">
        <v>466</v>
      </c>
      <c r="F299" s="82" t="s">
        <v>496</v>
      </c>
      <c r="G299" s="83" t="s">
        <v>507</v>
      </c>
      <c r="H299" s="84" t="s">
        <v>377</v>
      </c>
      <c r="I299" s="82">
        <v>12.5</v>
      </c>
      <c r="J299" s="96"/>
      <c r="K299" s="86">
        <v>75</v>
      </c>
      <c r="L299" s="86">
        <v>150</v>
      </c>
      <c r="M299" s="86">
        <v>149.94999999999999</v>
      </c>
      <c r="N299" s="86">
        <f t="shared" si="4"/>
        <v>0</v>
      </c>
      <c r="O299" s="97" t="s">
        <v>498</v>
      </c>
      <c r="P299" s="98" t="s">
        <v>120</v>
      </c>
      <c r="Q299">
        <f>--ISNUMBER(IFERROR(SEARCH(Orders!$E18,O299,1),""))</f>
        <v>1</v>
      </c>
      <c r="R299">
        <f>IF(Q299=1,COUNTIF($Q$2:Q299,1),"")</f>
        <v>298</v>
      </c>
      <c r="S299" t="str">
        <f>IFERROR(INDEX($O2:$O986,MATCH(ROWS($Q$2:Q299),$R2:$R986,0)),"")</f>
        <v>M80007-349-M  M Cascade Trail Mid</v>
      </c>
    </row>
    <row r="300" spans="1:19" x14ac:dyDescent="0.25">
      <c r="A300" s="80">
        <v>4</v>
      </c>
      <c r="B300" s="81" t="s">
        <v>465</v>
      </c>
      <c r="C300" s="95" t="s">
        <v>495</v>
      </c>
      <c r="D300" s="95" t="s">
        <v>113</v>
      </c>
      <c r="E300" s="95" t="s">
        <v>466</v>
      </c>
      <c r="F300" s="82" t="s">
        <v>496</v>
      </c>
      <c r="G300" s="83" t="s">
        <v>508</v>
      </c>
      <c r="H300" s="84" t="s">
        <v>377</v>
      </c>
      <c r="I300" s="82">
        <v>13</v>
      </c>
      <c r="J300" s="96"/>
      <c r="K300" s="86">
        <v>75</v>
      </c>
      <c r="L300" s="86">
        <v>150</v>
      </c>
      <c r="M300" s="86">
        <v>149.94999999999999</v>
      </c>
      <c r="N300" s="86">
        <f t="shared" si="4"/>
        <v>0</v>
      </c>
      <c r="O300" s="97" t="s">
        <v>498</v>
      </c>
      <c r="P300" s="98" t="s">
        <v>120</v>
      </c>
      <c r="Q300">
        <f>--ISNUMBER(IFERROR(SEARCH(Orders!$E18,O300,1),""))</f>
        <v>1</v>
      </c>
      <c r="R300">
        <f>IF(Q300=1,COUNTIF($Q$2:Q300,1),"")</f>
        <v>299</v>
      </c>
      <c r="S300" t="str">
        <f>IFERROR(INDEX($O2:$O986,MATCH(ROWS($Q$2:Q300),$R2:$R986,0)),"")</f>
        <v>M80007-349-M  M Cascade Trail Mid</v>
      </c>
    </row>
    <row r="301" spans="1:19" x14ac:dyDescent="0.25">
      <c r="A301" s="80">
        <v>4</v>
      </c>
      <c r="B301" s="81" t="s">
        <v>465</v>
      </c>
      <c r="C301" s="95" t="s">
        <v>495</v>
      </c>
      <c r="D301" s="95" t="s">
        <v>113</v>
      </c>
      <c r="E301" s="95" t="s">
        <v>466</v>
      </c>
      <c r="F301" s="82" t="s">
        <v>496</v>
      </c>
      <c r="G301" s="83" t="s">
        <v>509</v>
      </c>
      <c r="H301" s="84" t="s">
        <v>377</v>
      </c>
      <c r="I301" s="82">
        <v>14</v>
      </c>
      <c r="J301" s="96"/>
      <c r="K301" s="86">
        <v>75</v>
      </c>
      <c r="L301" s="86">
        <v>150</v>
      </c>
      <c r="M301" s="86">
        <v>149.94999999999999</v>
      </c>
      <c r="N301" s="86">
        <f t="shared" si="4"/>
        <v>0</v>
      </c>
      <c r="O301" s="97" t="s">
        <v>498</v>
      </c>
      <c r="P301" s="98" t="s">
        <v>120</v>
      </c>
      <c r="Q301">
        <f>--ISNUMBER(IFERROR(SEARCH(Orders!$E18,O301,1),""))</f>
        <v>1</v>
      </c>
      <c r="R301">
        <f>IF(Q301=1,COUNTIF($Q$2:Q301,1),"")</f>
        <v>300</v>
      </c>
      <c r="S301" t="str">
        <f>IFERROR(INDEX($O2:$O986,MATCH(ROWS($Q$2:Q301),$R2:$R986,0)),"")</f>
        <v>M80007-349-M  M Cascade Trail Mid</v>
      </c>
    </row>
    <row r="302" spans="1:19" x14ac:dyDescent="0.25">
      <c r="A302" s="80">
        <v>7</v>
      </c>
      <c r="B302" s="81" t="s">
        <v>510</v>
      </c>
      <c r="C302" s="95" t="s">
        <v>278</v>
      </c>
      <c r="D302" s="95" t="s">
        <v>113</v>
      </c>
      <c r="E302" s="95" t="s">
        <v>511</v>
      </c>
      <c r="F302" s="82" t="s">
        <v>280</v>
      </c>
      <c r="G302" s="83" t="s">
        <v>512</v>
      </c>
      <c r="H302" s="84" t="s">
        <v>377</v>
      </c>
      <c r="I302" s="82">
        <v>8</v>
      </c>
      <c r="J302" s="96"/>
      <c r="K302" s="86">
        <v>77.5</v>
      </c>
      <c r="L302" s="86">
        <v>155</v>
      </c>
      <c r="M302" s="86">
        <v>154.94999999999999</v>
      </c>
      <c r="N302" s="86">
        <f t="shared" si="4"/>
        <v>0</v>
      </c>
      <c r="O302" s="97" t="s">
        <v>513</v>
      </c>
      <c r="P302" s="98" t="s">
        <v>120</v>
      </c>
      <c r="Q302">
        <f>--ISNUMBER(IFERROR(SEARCH(Orders!$E18,O302,1),""))</f>
        <v>1</v>
      </c>
      <c r="R302">
        <f>IF(Q302=1,COUNTIF($Q$2:Q302,1),"")</f>
        <v>301</v>
      </c>
      <c r="S302" t="str">
        <f>IFERROR(INDEX($O2:$O986,MATCH(ROWS($Q$2:Q302),$R2:$R986,0)),"")</f>
        <v>M80008-001-M  M Banks Mid</v>
      </c>
    </row>
    <row r="303" spans="1:19" x14ac:dyDescent="0.25">
      <c r="A303" s="80">
        <v>7</v>
      </c>
      <c r="B303" s="81" t="s">
        <v>510</v>
      </c>
      <c r="C303" s="95" t="s">
        <v>278</v>
      </c>
      <c r="D303" s="95" t="s">
        <v>113</v>
      </c>
      <c r="E303" s="95" t="s">
        <v>511</v>
      </c>
      <c r="F303" s="82" t="s">
        <v>280</v>
      </c>
      <c r="G303" s="83" t="s">
        <v>514</v>
      </c>
      <c r="H303" s="84" t="s">
        <v>377</v>
      </c>
      <c r="I303" s="82">
        <v>8.5</v>
      </c>
      <c r="J303" s="96"/>
      <c r="K303" s="86">
        <v>77.5</v>
      </c>
      <c r="L303" s="86">
        <v>155</v>
      </c>
      <c r="M303" s="86">
        <v>154.94999999999999</v>
      </c>
      <c r="N303" s="86">
        <f t="shared" si="4"/>
        <v>0</v>
      </c>
      <c r="O303" s="97" t="s">
        <v>513</v>
      </c>
      <c r="P303" s="98" t="s">
        <v>120</v>
      </c>
      <c r="Q303">
        <f>--ISNUMBER(IFERROR(SEARCH(Orders!$E18,O303,1),""))</f>
        <v>1</v>
      </c>
      <c r="R303">
        <f>IF(Q303=1,COUNTIF($Q$2:Q303,1),"")</f>
        <v>302</v>
      </c>
      <c r="S303" t="str">
        <f>IFERROR(INDEX($O2:$O986,MATCH(ROWS($Q$2:Q303),$R2:$R986,0)),"")</f>
        <v>M80008-001-M  M Banks Mid</v>
      </c>
    </row>
    <row r="304" spans="1:19" x14ac:dyDescent="0.25">
      <c r="A304" s="80">
        <v>7</v>
      </c>
      <c r="B304" s="81" t="s">
        <v>510</v>
      </c>
      <c r="C304" s="95" t="s">
        <v>278</v>
      </c>
      <c r="D304" s="95" t="s">
        <v>113</v>
      </c>
      <c r="E304" s="95" t="s">
        <v>511</v>
      </c>
      <c r="F304" s="82" t="s">
        <v>280</v>
      </c>
      <c r="G304" s="83" t="s">
        <v>515</v>
      </c>
      <c r="H304" s="84" t="s">
        <v>377</v>
      </c>
      <c r="I304" s="82">
        <v>9</v>
      </c>
      <c r="J304" s="96"/>
      <c r="K304" s="86">
        <v>77.5</v>
      </c>
      <c r="L304" s="86">
        <v>155</v>
      </c>
      <c r="M304" s="86">
        <v>154.94999999999999</v>
      </c>
      <c r="N304" s="86">
        <f t="shared" si="4"/>
        <v>0</v>
      </c>
      <c r="O304" s="97" t="s">
        <v>513</v>
      </c>
      <c r="P304" s="98" t="s">
        <v>120</v>
      </c>
      <c r="Q304">
        <f>--ISNUMBER(IFERROR(SEARCH(Orders!$E18,O304,1),""))</f>
        <v>1</v>
      </c>
      <c r="R304">
        <f>IF(Q304=1,COUNTIF($Q$2:Q304,1),"")</f>
        <v>303</v>
      </c>
      <c r="S304" t="str">
        <f>IFERROR(INDEX($O2:$O986,MATCH(ROWS($Q$2:Q304),$R2:$R986,0)),"")</f>
        <v>M80008-001-M  M Banks Mid</v>
      </c>
    </row>
    <row r="305" spans="1:19" x14ac:dyDescent="0.25">
      <c r="A305" s="80">
        <v>7</v>
      </c>
      <c r="B305" s="81" t="s">
        <v>510</v>
      </c>
      <c r="C305" s="95" t="s">
        <v>278</v>
      </c>
      <c r="D305" s="95" t="s">
        <v>113</v>
      </c>
      <c r="E305" s="95" t="s">
        <v>511</v>
      </c>
      <c r="F305" s="82" t="s">
        <v>280</v>
      </c>
      <c r="G305" s="83" t="s">
        <v>516</v>
      </c>
      <c r="H305" s="84" t="s">
        <v>377</v>
      </c>
      <c r="I305" s="82">
        <v>9.5</v>
      </c>
      <c r="J305" s="96"/>
      <c r="K305" s="86">
        <v>77.5</v>
      </c>
      <c r="L305" s="86">
        <v>155</v>
      </c>
      <c r="M305" s="86">
        <v>154.94999999999999</v>
      </c>
      <c r="N305" s="86">
        <f t="shared" si="4"/>
        <v>0</v>
      </c>
      <c r="O305" s="97" t="s">
        <v>513</v>
      </c>
      <c r="P305" s="98" t="s">
        <v>120</v>
      </c>
      <c r="Q305">
        <f>--ISNUMBER(IFERROR(SEARCH(Orders!$E18,O305,1),""))</f>
        <v>1</v>
      </c>
      <c r="R305">
        <f>IF(Q305=1,COUNTIF($Q$2:Q305,1),"")</f>
        <v>304</v>
      </c>
      <c r="S305" t="str">
        <f>IFERROR(INDEX($O2:$O986,MATCH(ROWS($Q$2:Q305),$R2:$R986,0)),"")</f>
        <v>M80008-001-M  M Banks Mid</v>
      </c>
    </row>
    <row r="306" spans="1:19" x14ac:dyDescent="0.25">
      <c r="A306" s="80">
        <v>7</v>
      </c>
      <c r="B306" s="81" t="s">
        <v>510</v>
      </c>
      <c r="C306" s="95" t="s">
        <v>278</v>
      </c>
      <c r="D306" s="95" t="s">
        <v>113</v>
      </c>
      <c r="E306" s="95" t="s">
        <v>511</v>
      </c>
      <c r="F306" s="82" t="s">
        <v>280</v>
      </c>
      <c r="G306" s="83" t="s">
        <v>517</v>
      </c>
      <c r="H306" s="84" t="s">
        <v>377</v>
      </c>
      <c r="I306" s="82">
        <v>10</v>
      </c>
      <c r="J306" s="96"/>
      <c r="K306" s="86">
        <v>77.5</v>
      </c>
      <c r="L306" s="86">
        <v>155</v>
      </c>
      <c r="M306" s="86">
        <v>154.94999999999999</v>
      </c>
      <c r="N306" s="86">
        <f t="shared" si="4"/>
        <v>0</v>
      </c>
      <c r="O306" s="97" t="s">
        <v>513</v>
      </c>
      <c r="P306" s="98" t="s">
        <v>120</v>
      </c>
      <c r="Q306">
        <f>--ISNUMBER(IFERROR(SEARCH(Orders!$E18,O306,1),""))</f>
        <v>1</v>
      </c>
      <c r="R306">
        <f>IF(Q306=1,COUNTIF($Q$2:Q306,1),"")</f>
        <v>305</v>
      </c>
      <c r="S306" t="str">
        <f>IFERROR(INDEX($O2:$O986,MATCH(ROWS($Q$2:Q306),$R2:$R986,0)),"")</f>
        <v>M80008-001-M  M Banks Mid</v>
      </c>
    </row>
    <row r="307" spans="1:19" x14ac:dyDescent="0.25">
      <c r="A307" s="80">
        <v>7</v>
      </c>
      <c r="B307" s="81" t="s">
        <v>510</v>
      </c>
      <c r="C307" s="95" t="s">
        <v>278</v>
      </c>
      <c r="D307" s="95" t="s">
        <v>113</v>
      </c>
      <c r="E307" s="95" t="s">
        <v>511</v>
      </c>
      <c r="F307" s="82" t="s">
        <v>280</v>
      </c>
      <c r="G307" s="83" t="s">
        <v>518</v>
      </c>
      <c r="H307" s="84" t="s">
        <v>377</v>
      </c>
      <c r="I307" s="82">
        <v>10.5</v>
      </c>
      <c r="J307" s="96"/>
      <c r="K307" s="86">
        <v>77.5</v>
      </c>
      <c r="L307" s="86">
        <v>155</v>
      </c>
      <c r="M307" s="86">
        <v>154.94999999999999</v>
      </c>
      <c r="N307" s="86">
        <f t="shared" si="4"/>
        <v>0</v>
      </c>
      <c r="O307" s="97" t="s">
        <v>513</v>
      </c>
      <c r="P307" s="98" t="s">
        <v>120</v>
      </c>
      <c r="Q307">
        <f>--ISNUMBER(IFERROR(SEARCH(Orders!$E18,O307,1),""))</f>
        <v>1</v>
      </c>
      <c r="R307">
        <f>IF(Q307=1,COUNTIF($Q$2:Q307,1),"")</f>
        <v>306</v>
      </c>
      <c r="S307" t="str">
        <f>IFERROR(INDEX($O2:$O986,MATCH(ROWS($Q$2:Q307),$R2:$R986,0)),"")</f>
        <v>M80008-001-M  M Banks Mid</v>
      </c>
    </row>
    <row r="308" spans="1:19" x14ac:dyDescent="0.25">
      <c r="A308" s="80">
        <v>7</v>
      </c>
      <c r="B308" s="81" t="s">
        <v>510</v>
      </c>
      <c r="C308" s="95" t="s">
        <v>278</v>
      </c>
      <c r="D308" s="95" t="s">
        <v>113</v>
      </c>
      <c r="E308" s="95" t="s">
        <v>511</v>
      </c>
      <c r="F308" s="82" t="s">
        <v>280</v>
      </c>
      <c r="G308" s="83" t="s">
        <v>519</v>
      </c>
      <c r="H308" s="84" t="s">
        <v>377</v>
      </c>
      <c r="I308" s="82">
        <v>11</v>
      </c>
      <c r="J308" s="96"/>
      <c r="K308" s="86">
        <v>77.5</v>
      </c>
      <c r="L308" s="86">
        <v>155</v>
      </c>
      <c r="M308" s="86">
        <v>154.94999999999999</v>
      </c>
      <c r="N308" s="86">
        <f t="shared" si="4"/>
        <v>0</v>
      </c>
      <c r="O308" s="97" t="s">
        <v>513</v>
      </c>
      <c r="P308" s="98" t="s">
        <v>120</v>
      </c>
      <c r="Q308">
        <f>--ISNUMBER(IFERROR(SEARCH(Orders!$E18,O308,1),""))</f>
        <v>1</v>
      </c>
      <c r="R308">
        <f>IF(Q308=1,COUNTIF($Q$2:Q308,1),"")</f>
        <v>307</v>
      </c>
      <c r="S308" t="str">
        <f>IFERROR(INDEX($O2:$O986,MATCH(ROWS($Q$2:Q308),$R2:$R986,0)),"")</f>
        <v>M80008-001-M  M Banks Mid</v>
      </c>
    </row>
    <row r="309" spans="1:19" x14ac:dyDescent="0.25">
      <c r="A309" s="80">
        <v>7</v>
      </c>
      <c r="B309" s="81" t="s">
        <v>510</v>
      </c>
      <c r="C309" s="95" t="s">
        <v>278</v>
      </c>
      <c r="D309" s="95" t="s">
        <v>113</v>
      </c>
      <c r="E309" s="95" t="s">
        <v>511</v>
      </c>
      <c r="F309" s="82" t="s">
        <v>280</v>
      </c>
      <c r="G309" s="83" t="s">
        <v>520</v>
      </c>
      <c r="H309" s="84" t="s">
        <v>377</v>
      </c>
      <c r="I309" s="82">
        <v>11.5</v>
      </c>
      <c r="J309" s="96"/>
      <c r="K309" s="86">
        <v>77.5</v>
      </c>
      <c r="L309" s="86">
        <v>155</v>
      </c>
      <c r="M309" s="86">
        <v>154.94999999999999</v>
      </c>
      <c r="N309" s="86">
        <f t="shared" si="4"/>
        <v>0</v>
      </c>
      <c r="O309" s="97" t="s">
        <v>513</v>
      </c>
      <c r="P309" s="98" t="s">
        <v>120</v>
      </c>
      <c r="Q309">
        <f>--ISNUMBER(IFERROR(SEARCH(Orders!$E18,O309,1),""))</f>
        <v>1</v>
      </c>
      <c r="R309">
        <f>IF(Q309=1,COUNTIF($Q$2:Q309,1),"")</f>
        <v>308</v>
      </c>
      <c r="S309" t="str">
        <f>IFERROR(INDEX($O2:$O986,MATCH(ROWS($Q$2:Q309),$R2:$R986,0)),"")</f>
        <v>M80008-001-M  M Banks Mid</v>
      </c>
    </row>
    <row r="310" spans="1:19" x14ac:dyDescent="0.25">
      <c r="A310" s="80">
        <v>7</v>
      </c>
      <c r="B310" s="81" t="s">
        <v>510</v>
      </c>
      <c r="C310" s="95" t="s">
        <v>278</v>
      </c>
      <c r="D310" s="95" t="s">
        <v>113</v>
      </c>
      <c r="E310" s="95" t="s">
        <v>511</v>
      </c>
      <c r="F310" s="82" t="s">
        <v>280</v>
      </c>
      <c r="G310" s="83" t="s">
        <v>521</v>
      </c>
      <c r="H310" s="84" t="s">
        <v>377</v>
      </c>
      <c r="I310" s="82">
        <v>12</v>
      </c>
      <c r="J310" s="96"/>
      <c r="K310" s="86">
        <v>77.5</v>
      </c>
      <c r="L310" s="86">
        <v>155</v>
      </c>
      <c r="M310" s="86">
        <v>154.94999999999999</v>
      </c>
      <c r="N310" s="86">
        <f t="shared" si="4"/>
        <v>0</v>
      </c>
      <c r="O310" s="97" t="s">
        <v>513</v>
      </c>
      <c r="P310" s="98" t="s">
        <v>120</v>
      </c>
      <c r="Q310">
        <f>--ISNUMBER(IFERROR(SEARCH(Orders!$E18,O310,1),""))</f>
        <v>1</v>
      </c>
      <c r="R310">
        <f>IF(Q310=1,COUNTIF($Q$2:Q310,1),"")</f>
        <v>309</v>
      </c>
      <c r="S310" t="str">
        <f>IFERROR(INDEX($O2:$O986,MATCH(ROWS($Q$2:Q310),$R2:$R986,0)),"")</f>
        <v>M80008-001-M  M Banks Mid</v>
      </c>
    </row>
    <row r="311" spans="1:19" x14ac:dyDescent="0.25">
      <c r="A311" s="80">
        <v>7</v>
      </c>
      <c r="B311" s="81" t="s">
        <v>510</v>
      </c>
      <c r="C311" s="95" t="s">
        <v>278</v>
      </c>
      <c r="D311" s="95" t="s">
        <v>113</v>
      </c>
      <c r="E311" s="95" t="s">
        <v>511</v>
      </c>
      <c r="F311" s="82" t="s">
        <v>280</v>
      </c>
      <c r="G311" s="83" t="s">
        <v>522</v>
      </c>
      <c r="H311" s="84" t="s">
        <v>377</v>
      </c>
      <c r="I311" s="82">
        <v>12.5</v>
      </c>
      <c r="J311" s="96"/>
      <c r="K311" s="86">
        <v>77.5</v>
      </c>
      <c r="L311" s="86">
        <v>155</v>
      </c>
      <c r="M311" s="86">
        <v>154.94999999999999</v>
      </c>
      <c r="N311" s="86">
        <f t="shared" si="4"/>
        <v>0</v>
      </c>
      <c r="O311" s="97" t="s">
        <v>513</v>
      </c>
      <c r="P311" s="98" t="s">
        <v>120</v>
      </c>
      <c r="Q311">
        <f>--ISNUMBER(IFERROR(SEARCH(Orders!$E18,O311,1),""))</f>
        <v>1</v>
      </c>
      <c r="R311">
        <f>IF(Q311=1,COUNTIF($Q$2:Q311,1),"")</f>
        <v>310</v>
      </c>
      <c r="S311" t="str">
        <f>IFERROR(INDEX($O2:$O986,MATCH(ROWS($Q$2:Q311),$R2:$R986,0)),"")</f>
        <v>M80008-001-M  M Banks Mid</v>
      </c>
    </row>
    <row r="312" spans="1:19" x14ac:dyDescent="0.25">
      <c r="A312" s="80">
        <v>7</v>
      </c>
      <c r="B312" s="81" t="s">
        <v>510</v>
      </c>
      <c r="C312" s="95" t="s">
        <v>278</v>
      </c>
      <c r="D312" s="95" t="s">
        <v>113</v>
      </c>
      <c r="E312" s="95" t="s">
        <v>511</v>
      </c>
      <c r="F312" s="82" t="s">
        <v>280</v>
      </c>
      <c r="G312" s="83" t="s">
        <v>523</v>
      </c>
      <c r="H312" s="84" t="s">
        <v>377</v>
      </c>
      <c r="I312" s="82">
        <v>13</v>
      </c>
      <c r="J312" s="96"/>
      <c r="K312" s="86">
        <v>77.5</v>
      </c>
      <c r="L312" s="86">
        <v>155</v>
      </c>
      <c r="M312" s="86">
        <v>154.94999999999999</v>
      </c>
      <c r="N312" s="86">
        <f t="shared" si="4"/>
        <v>0</v>
      </c>
      <c r="O312" s="97" t="s">
        <v>513</v>
      </c>
      <c r="P312" s="98" t="s">
        <v>120</v>
      </c>
      <c r="Q312">
        <f>--ISNUMBER(IFERROR(SEARCH(Orders!$E18,O312,1),""))</f>
        <v>1</v>
      </c>
      <c r="R312">
        <f>IF(Q312=1,COUNTIF($Q$2:Q312,1),"")</f>
        <v>311</v>
      </c>
      <c r="S312" t="str">
        <f>IFERROR(INDEX($O2:$O986,MATCH(ROWS($Q$2:Q312),$R2:$R986,0)),"")</f>
        <v>M80008-001-M  M Banks Mid</v>
      </c>
    </row>
    <row r="313" spans="1:19" x14ac:dyDescent="0.25">
      <c r="A313" s="80">
        <v>7</v>
      </c>
      <c r="B313" s="81" t="s">
        <v>510</v>
      </c>
      <c r="C313" s="95" t="s">
        <v>278</v>
      </c>
      <c r="D313" s="95" t="s">
        <v>113</v>
      </c>
      <c r="E313" s="95" t="s">
        <v>511</v>
      </c>
      <c r="F313" s="82" t="s">
        <v>280</v>
      </c>
      <c r="G313" s="83" t="s">
        <v>524</v>
      </c>
      <c r="H313" s="84" t="s">
        <v>377</v>
      </c>
      <c r="I313" s="82">
        <v>14</v>
      </c>
      <c r="J313" s="96"/>
      <c r="K313" s="86">
        <v>77.5</v>
      </c>
      <c r="L313" s="86">
        <v>155</v>
      </c>
      <c r="M313" s="86">
        <v>154.94999999999999</v>
      </c>
      <c r="N313" s="86">
        <f t="shared" si="4"/>
        <v>0</v>
      </c>
      <c r="O313" s="97" t="s">
        <v>513</v>
      </c>
      <c r="P313" s="98" t="s">
        <v>120</v>
      </c>
      <c r="Q313">
        <f>--ISNUMBER(IFERROR(SEARCH(Orders!$E18,O313,1),""))</f>
        <v>1</v>
      </c>
      <c r="R313">
        <f>IF(Q313=1,COUNTIF($Q$2:Q313,1),"")</f>
        <v>312</v>
      </c>
      <c r="S313" t="str">
        <f>IFERROR(INDEX($O2:$O986,MATCH(ROWS($Q$2:Q313),$R2:$R986,0)),"")</f>
        <v>M80008-001-M  M Banks Mid</v>
      </c>
    </row>
    <row r="314" spans="1:19" x14ac:dyDescent="0.25">
      <c r="A314" s="80">
        <v>7</v>
      </c>
      <c r="B314" s="81" t="s">
        <v>510</v>
      </c>
      <c r="C314" s="95" t="s">
        <v>495</v>
      </c>
      <c r="D314" s="95" t="s">
        <v>113</v>
      </c>
      <c r="E314" s="95" t="s">
        <v>511</v>
      </c>
      <c r="F314" s="82" t="s">
        <v>496</v>
      </c>
      <c r="G314" s="83" t="s">
        <v>525</v>
      </c>
      <c r="H314" s="84" t="s">
        <v>377</v>
      </c>
      <c r="I314" s="82">
        <v>8</v>
      </c>
      <c r="J314" s="96"/>
      <c r="K314" s="86">
        <v>77.5</v>
      </c>
      <c r="L314" s="86">
        <v>155</v>
      </c>
      <c r="M314" s="86">
        <v>154.94999999999999</v>
      </c>
      <c r="N314" s="86">
        <f t="shared" si="4"/>
        <v>0</v>
      </c>
      <c r="O314" s="97" t="s">
        <v>526</v>
      </c>
      <c r="P314" s="98" t="s">
        <v>120</v>
      </c>
      <c r="Q314">
        <f>--ISNUMBER(IFERROR(SEARCH(Orders!$E18,O314,1),""))</f>
        <v>1</v>
      </c>
      <c r="R314">
        <f>IF(Q314=1,COUNTIF($Q$2:Q314,1),"")</f>
        <v>313</v>
      </c>
      <c r="S314" t="str">
        <f>IFERROR(INDEX($O2:$O986,MATCH(ROWS($Q$2:Q314),$R2:$R986,0)),"")</f>
        <v>M80008-349-M  M Banks Mid</v>
      </c>
    </row>
    <row r="315" spans="1:19" x14ac:dyDescent="0.25">
      <c r="A315" s="80">
        <v>7</v>
      </c>
      <c r="B315" s="81" t="s">
        <v>510</v>
      </c>
      <c r="C315" s="95" t="s">
        <v>495</v>
      </c>
      <c r="D315" s="95" t="s">
        <v>113</v>
      </c>
      <c r="E315" s="95" t="s">
        <v>511</v>
      </c>
      <c r="F315" s="82" t="s">
        <v>496</v>
      </c>
      <c r="G315" s="83" t="s">
        <v>527</v>
      </c>
      <c r="H315" s="84" t="s">
        <v>377</v>
      </c>
      <c r="I315" s="82">
        <v>8.5</v>
      </c>
      <c r="J315" s="96"/>
      <c r="K315" s="86">
        <v>77.5</v>
      </c>
      <c r="L315" s="86">
        <v>155</v>
      </c>
      <c r="M315" s="86">
        <v>154.94999999999999</v>
      </c>
      <c r="N315" s="86">
        <f t="shared" si="4"/>
        <v>0</v>
      </c>
      <c r="O315" s="97" t="s">
        <v>526</v>
      </c>
      <c r="P315" s="98" t="s">
        <v>120</v>
      </c>
      <c r="Q315">
        <f>--ISNUMBER(IFERROR(SEARCH(Orders!$E18,O315,1),""))</f>
        <v>1</v>
      </c>
      <c r="R315">
        <f>IF(Q315=1,COUNTIF($Q$2:Q315,1),"")</f>
        <v>314</v>
      </c>
      <c r="S315" t="str">
        <f>IFERROR(INDEX($O2:$O986,MATCH(ROWS($Q$2:Q315),$R2:$R986,0)),"")</f>
        <v>M80008-349-M  M Banks Mid</v>
      </c>
    </row>
    <row r="316" spans="1:19" x14ac:dyDescent="0.25">
      <c r="A316" s="80">
        <v>7</v>
      </c>
      <c r="B316" s="81" t="s">
        <v>510</v>
      </c>
      <c r="C316" s="95" t="s">
        <v>495</v>
      </c>
      <c r="D316" s="95" t="s">
        <v>113</v>
      </c>
      <c r="E316" s="95" t="s">
        <v>511</v>
      </c>
      <c r="F316" s="82" t="s">
        <v>496</v>
      </c>
      <c r="G316" s="83" t="s">
        <v>528</v>
      </c>
      <c r="H316" s="84" t="s">
        <v>377</v>
      </c>
      <c r="I316" s="82">
        <v>9</v>
      </c>
      <c r="J316" s="96"/>
      <c r="K316" s="86">
        <v>77.5</v>
      </c>
      <c r="L316" s="86">
        <v>155</v>
      </c>
      <c r="M316" s="86">
        <v>154.94999999999999</v>
      </c>
      <c r="N316" s="86">
        <f t="shared" si="4"/>
        <v>0</v>
      </c>
      <c r="O316" s="97" t="s">
        <v>526</v>
      </c>
      <c r="P316" s="98" t="s">
        <v>120</v>
      </c>
      <c r="Q316">
        <f>--ISNUMBER(IFERROR(SEARCH(Orders!$E18,O316,1),""))</f>
        <v>1</v>
      </c>
      <c r="R316">
        <f>IF(Q316=1,COUNTIF($Q$2:Q316,1),"")</f>
        <v>315</v>
      </c>
      <c r="S316" t="str">
        <f>IFERROR(INDEX($O2:$O986,MATCH(ROWS($Q$2:Q316),$R2:$R986,0)),"")</f>
        <v>M80008-349-M  M Banks Mid</v>
      </c>
    </row>
    <row r="317" spans="1:19" x14ac:dyDescent="0.25">
      <c r="A317" s="80">
        <v>7</v>
      </c>
      <c r="B317" s="81" t="s">
        <v>510</v>
      </c>
      <c r="C317" s="95" t="s">
        <v>495</v>
      </c>
      <c r="D317" s="95" t="s">
        <v>113</v>
      </c>
      <c r="E317" s="95" t="s">
        <v>511</v>
      </c>
      <c r="F317" s="82" t="s">
        <v>496</v>
      </c>
      <c r="G317" s="83" t="s">
        <v>529</v>
      </c>
      <c r="H317" s="84" t="s">
        <v>377</v>
      </c>
      <c r="I317" s="82">
        <v>9.5</v>
      </c>
      <c r="J317" s="96"/>
      <c r="K317" s="86">
        <v>77.5</v>
      </c>
      <c r="L317" s="86">
        <v>155</v>
      </c>
      <c r="M317" s="86">
        <v>154.94999999999999</v>
      </c>
      <c r="N317" s="86">
        <f t="shared" si="4"/>
        <v>0</v>
      </c>
      <c r="O317" s="97" t="s">
        <v>526</v>
      </c>
      <c r="P317" s="98" t="s">
        <v>120</v>
      </c>
      <c r="Q317">
        <f>--ISNUMBER(IFERROR(SEARCH(Orders!$E18,O317,1),""))</f>
        <v>1</v>
      </c>
      <c r="R317">
        <f>IF(Q317=1,COUNTIF($Q$2:Q317,1),"")</f>
        <v>316</v>
      </c>
      <c r="S317" t="str">
        <f>IFERROR(INDEX($O2:$O986,MATCH(ROWS($Q$2:Q317),$R2:$R986,0)),"")</f>
        <v>M80008-349-M  M Banks Mid</v>
      </c>
    </row>
    <row r="318" spans="1:19" x14ac:dyDescent="0.25">
      <c r="A318" s="80">
        <v>7</v>
      </c>
      <c r="B318" s="81" t="s">
        <v>510</v>
      </c>
      <c r="C318" s="95" t="s">
        <v>495</v>
      </c>
      <c r="D318" s="95" t="s">
        <v>113</v>
      </c>
      <c r="E318" s="95" t="s">
        <v>511</v>
      </c>
      <c r="F318" s="82" t="s">
        <v>496</v>
      </c>
      <c r="G318" s="83" t="s">
        <v>530</v>
      </c>
      <c r="H318" s="84" t="s">
        <v>377</v>
      </c>
      <c r="I318" s="82">
        <v>10</v>
      </c>
      <c r="J318" s="96"/>
      <c r="K318" s="86">
        <v>77.5</v>
      </c>
      <c r="L318" s="86">
        <v>155</v>
      </c>
      <c r="M318" s="86">
        <v>154.94999999999999</v>
      </c>
      <c r="N318" s="86">
        <f t="shared" si="4"/>
        <v>0</v>
      </c>
      <c r="O318" s="97" t="s">
        <v>526</v>
      </c>
      <c r="P318" s="98" t="s">
        <v>120</v>
      </c>
      <c r="Q318">
        <f>--ISNUMBER(IFERROR(SEARCH(Orders!$E18,O318,1),""))</f>
        <v>1</v>
      </c>
      <c r="R318">
        <f>IF(Q318=1,COUNTIF($Q$2:Q318,1),"")</f>
        <v>317</v>
      </c>
      <c r="S318" t="str">
        <f>IFERROR(INDEX($O2:$O986,MATCH(ROWS($Q$2:Q318),$R2:$R986,0)),"")</f>
        <v>M80008-349-M  M Banks Mid</v>
      </c>
    </row>
    <row r="319" spans="1:19" x14ac:dyDescent="0.25">
      <c r="A319" s="80">
        <v>7</v>
      </c>
      <c r="B319" s="81" t="s">
        <v>510</v>
      </c>
      <c r="C319" s="95" t="s">
        <v>495</v>
      </c>
      <c r="D319" s="95" t="s">
        <v>113</v>
      </c>
      <c r="E319" s="95" t="s">
        <v>511</v>
      </c>
      <c r="F319" s="82" t="s">
        <v>496</v>
      </c>
      <c r="G319" s="83" t="s">
        <v>531</v>
      </c>
      <c r="H319" s="84" t="s">
        <v>377</v>
      </c>
      <c r="I319" s="82">
        <v>10.5</v>
      </c>
      <c r="J319" s="96"/>
      <c r="K319" s="86">
        <v>77.5</v>
      </c>
      <c r="L319" s="86">
        <v>155</v>
      </c>
      <c r="M319" s="86">
        <v>154.94999999999999</v>
      </c>
      <c r="N319" s="86">
        <f t="shared" si="4"/>
        <v>0</v>
      </c>
      <c r="O319" s="97" t="s">
        <v>526</v>
      </c>
      <c r="P319" s="98" t="s">
        <v>120</v>
      </c>
      <c r="Q319">
        <f>--ISNUMBER(IFERROR(SEARCH(Orders!$E18,O319,1),""))</f>
        <v>1</v>
      </c>
      <c r="R319">
        <f>IF(Q319=1,COUNTIF($Q$2:Q319,1),"")</f>
        <v>318</v>
      </c>
      <c r="S319" t="str">
        <f>IFERROR(INDEX($O2:$O986,MATCH(ROWS($Q$2:Q319),$R2:$R986,0)),"")</f>
        <v>M80008-349-M  M Banks Mid</v>
      </c>
    </row>
    <row r="320" spans="1:19" x14ac:dyDescent="0.25">
      <c r="A320" s="80">
        <v>7</v>
      </c>
      <c r="B320" s="81" t="s">
        <v>510</v>
      </c>
      <c r="C320" s="95" t="s">
        <v>495</v>
      </c>
      <c r="D320" s="95" t="s">
        <v>113</v>
      </c>
      <c r="E320" s="95" t="s">
        <v>511</v>
      </c>
      <c r="F320" s="82" t="s">
        <v>496</v>
      </c>
      <c r="G320" s="83" t="s">
        <v>532</v>
      </c>
      <c r="H320" s="84" t="s">
        <v>377</v>
      </c>
      <c r="I320" s="82">
        <v>11</v>
      </c>
      <c r="J320" s="96"/>
      <c r="K320" s="86">
        <v>77.5</v>
      </c>
      <c r="L320" s="86">
        <v>155</v>
      </c>
      <c r="M320" s="86">
        <v>154.94999999999999</v>
      </c>
      <c r="N320" s="86">
        <f t="shared" si="4"/>
        <v>0</v>
      </c>
      <c r="O320" s="97" t="s">
        <v>526</v>
      </c>
      <c r="P320" s="98" t="s">
        <v>120</v>
      </c>
      <c r="Q320">
        <f>--ISNUMBER(IFERROR(SEARCH(Orders!$E18,O320,1),""))</f>
        <v>1</v>
      </c>
      <c r="R320">
        <f>IF(Q320=1,COUNTIF($Q$2:Q320,1),"")</f>
        <v>319</v>
      </c>
      <c r="S320" t="str">
        <f>IFERROR(INDEX($O2:$O986,MATCH(ROWS($Q$2:Q320),$R2:$R986,0)),"")</f>
        <v>M80008-349-M  M Banks Mid</v>
      </c>
    </row>
    <row r="321" spans="1:19" x14ac:dyDescent="0.25">
      <c r="A321" s="80">
        <v>7</v>
      </c>
      <c r="B321" s="81" t="s">
        <v>510</v>
      </c>
      <c r="C321" s="95" t="s">
        <v>495</v>
      </c>
      <c r="D321" s="95" t="s">
        <v>113</v>
      </c>
      <c r="E321" s="95" t="s">
        <v>511</v>
      </c>
      <c r="F321" s="82" t="s">
        <v>496</v>
      </c>
      <c r="G321" s="83" t="s">
        <v>533</v>
      </c>
      <c r="H321" s="84" t="s">
        <v>377</v>
      </c>
      <c r="I321" s="82">
        <v>11.5</v>
      </c>
      <c r="J321" s="96"/>
      <c r="K321" s="86">
        <v>77.5</v>
      </c>
      <c r="L321" s="86">
        <v>155</v>
      </c>
      <c r="M321" s="86">
        <v>154.94999999999999</v>
      </c>
      <c r="N321" s="86">
        <f t="shared" si="4"/>
        <v>0</v>
      </c>
      <c r="O321" s="97" t="s">
        <v>526</v>
      </c>
      <c r="P321" s="98" t="s">
        <v>120</v>
      </c>
      <c r="Q321">
        <f>--ISNUMBER(IFERROR(SEARCH(Orders!$E18,O321,1),""))</f>
        <v>1</v>
      </c>
      <c r="R321">
        <f>IF(Q321=1,COUNTIF($Q$2:Q321,1),"")</f>
        <v>320</v>
      </c>
      <c r="S321" t="str">
        <f>IFERROR(INDEX($O2:$O986,MATCH(ROWS($Q$2:Q321),$R2:$R986,0)),"")</f>
        <v>M80008-349-M  M Banks Mid</v>
      </c>
    </row>
    <row r="322" spans="1:19" x14ac:dyDescent="0.25">
      <c r="A322" s="80">
        <v>7</v>
      </c>
      <c r="B322" s="81" t="s">
        <v>510</v>
      </c>
      <c r="C322" s="95" t="s">
        <v>495</v>
      </c>
      <c r="D322" s="95" t="s">
        <v>113</v>
      </c>
      <c r="E322" s="95" t="s">
        <v>511</v>
      </c>
      <c r="F322" s="82" t="s">
        <v>496</v>
      </c>
      <c r="G322" s="83" t="s">
        <v>534</v>
      </c>
      <c r="H322" s="84" t="s">
        <v>377</v>
      </c>
      <c r="I322" s="82">
        <v>12</v>
      </c>
      <c r="J322" s="96"/>
      <c r="K322" s="86">
        <v>77.5</v>
      </c>
      <c r="L322" s="86">
        <v>155</v>
      </c>
      <c r="M322" s="86">
        <v>154.94999999999999</v>
      </c>
      <c r="N322" s="86">
        <f t="shared" ref="N322:N385" si="5">J322*K322</f>
        <v>0</v>
      </c>
      <c r="O322" s="97" t="s">
        <v>526</v>
      </c>
      <c r="P322" s="98" t="s">
        <v>120</v>
      </c>
      <c r="Q322">
        <f>--ISNUMBER(IFERROR(SEARCH(Orders!$E18,O322,1),""))</f>
        <v>1</v>
      </c>
      <c r="R322">
        <f>IF(Q322=1,COUNTIF($Q$2:Q322,1),"")</f>
        <v>321</v>
      </c>
      <c r="S322" t="str">
        <f>IFERROR(INDEX($O2:$O986,MATCH(ROWS($Q$2:Q322),$R2:$R986,0)),"")</f>
        <v>M80008-349-M  M Banks Mid</v>
      </c>
    </row>
    <row r="323" spans="1:19" x14ac:dyDescent="0.25">
      <c r="A323" s="80">
        <v>7</v>
      </c>
      <c r="B323" s="81" t="s">
        <v>510</v>
      </c>
      <c r="C323" s="95" t="s">
        <v>495</v>
      </c>
      <c r="D323" s="95" t="s">
        <v>113</v>
      </c>
      <c r="E323" s="95" t="s">
        <v>511</v>
      </c>
      <c r="F323" s="82" t="s">
        <v>496</v>
      </c>
      <c r="G323" s="83" t="s">
        <v>535</v>
      </c>
      <c r="H323" s="84" t="s">
        <v>377</v>
      </c>
      <c r="I323" s="82">
        <v>12.5</v>
      </c>
      <c r="J323" s="96"/>
      <c r="K323" s="86">
        <v>77.5</v>
      </c>
      <c r="L323" s="86">
        <v>155</v>
      </c>
      <c r="M323" s="86">
        <v>154.94999999999999</v>
      </c>
      <c r="N323" s="86">
        <f t="shared" si="5"/>
        <v>0</v>
      </c>
      <c r="O323" s="97" t="s">
        <v>526</v>
      </c>
      <c r="P323" s="98" t="s">
        <v>120</v>
      </c>
      <c r="Q323">
        <f>--ISNUMBER(IFERROR(SEARCH(Orders!$E18,O323,1),""))</f>
        <v>1</v>
      </c>
      <c r="R323">
        <f>IF(Q323=1,COUNTIF($Q$2:Q323,1),"")</f>
        <v>322</v>
      </c>
      <c r="S323" t="str">
        <f>IFERROR(INDEX($O2:$O986,MATCH(ROWS($Q$2:Q323),$R2:$R986,0)),"")</f>
        <v>M80008-349-M  M Banks Mid</v>
      </c>
    </row>
    <row r="324" spans="1:19" x14ac:dyDescent="0.25">
      <c r="A324" s="80">
        <v>7</v>
      </c>
      <c r="B324" s="81" t="s">
        <v>510</v>
      </c>
      <c r="C324" s="95" t="s">
        <v>495</v>
      </c>
      <c r="D324" s="95" t="s">
        <v>113</v>
      </c>
      <c r="E324" s="95" t="s">
        <v>511</v>
      </c>
      <c r="F324" s="82" t="s">
        <v>496</v>
      </c>
      <c r="G324" s="83" t="s">
        <v>536</v>
      </c>
      <c r="H324" s="84" t="s">
        <v>377</v>
      </c>
      <c r="I324" s="82">
        <v>13</v>
      </c>
      <c r="J324" s="96"/>
      <c r="K324" s="86">
        <v>77.5</v>
      </c>
      <c r="L324" s="86">
        <v>155</v>
      </c>
      <c r="M324" s="86">
        <v>154.94999999999999</v>
      </c>
      <c r="N324" s="86">
        <f t="shared" si="5"/>
        <v>0</v>
      </c>
      <c r="O324" s="97" t="s">
        <v>526</v>
      </c>
      <c r="P324" s="98" t="s">
        <v>120</v>
      </c>
      <c r="Q324">
        <f>--ISNUMBER(IFERROR(SEARCH(Orders!$E18,O324,1),""))</f>
        <v>1</v>
      </c>
      <c r="R324">
        <f>IF(Q324=1,COUNTIF($Q$2:Q324,1),"")</f>
        <v>323</v>
      </c>
      <c r="S324" t="str">
        <f>IFERROR(INDEX($O2:$O986,MATCH(ROWS($Q$2:Q324),$R2:$R986,0)),"")</f>
        <v>M80008-349-M  M Banks Mid</v>
      </c>
    </row>
    <row r="325" spans="1:19" x14ac:dyDescent="0.25">
      <c r="A325" s="80">
        <v>7</v>
      </c>
      <c r="B325" s="81" t="s">
        <v>510</v>
      </c>
      <c r="C325" s="95" t="s">
        <v>495</v>
      </c>
      <c r="D325" s="95" t="s">
        <v>113</v>
      </c>
      <c r="E325" s="95" t="s">
        <v>511</v>
      </c>
      <c r="F325" s="82" t="s">
        <v>496</v>
      </c>
      <c r="G325" s="83" t="s">
        <v>537</v>
      </c>
      <c r="H325" s="84" t="s">
        <v>377</v>
      </c>
      <c r="I325" s="82">
        <v>14</v>
      </c>
      <c r="J325" s="96"/>
      <c r="K325" s="86">
        <v>77.5</v>
      </c>
      <c r="L325" s="86">
        <v>155</v>
      </c>
      <c r="M325" s="86">
        <v>154.94999999999999</v>
      </c>
      <c r="N325" s="86">
        <f t="shared" si="5"/>
        <v>0</v>
      </c>
      <c r="O325" s="97" t="s">
        <v>526</v>
      </c>
      <c r="P325" s="98" t="s">
        <v>120</v>
      </c>
      <c r="Q325">
        <f>--ISNUMBER(IFERROR(SEARCH(Orders!$E18,O325,1),""))</f>
        <v>1</v>
      </c>
      <c r="R325">
        <f>IF(Q325=1,COUNTIF($Q$2:Q325,1),"")</f>
        <v>324</v>
      </c>
      <c r="S325" t="str">
        <f>IFERROR(INDEX($O2:$O986,MATCH(ROWS($Q$2:Q325),$R2:$R986,0)),"")</f>
        <v>M80008-349-M  M Banks Mid</v>
      </c>
    </row>
    <row r="326" spans="1:19" x14ac:dyDescent="0.25">
      <c r="A326" s="80">
        <v>7</v>
      </c>
      <c r="B326" s="81" t="s">
        <v>510</v>
      </c>
      <c r="C326" s="95" t="s">
        <v>341</v>
      </c>
      <c r="D326" s="95" t="s">
        <v>113</v>
      </c>
      <c r="E326" s="95" t="s">
        <v>511</v>
      </c>
      <c r="F326" s="82" t="s">
        <v>343</v>
      </c>
      <c r="G326" s="83" t="s">
        <v>538</v>
      </c>
      <c r="H326" s="84" t="s">
        <v>377</v>
      </c>
      <c r="I326" s="82">
        <v>8</v>
      </c>
      <c r="J326" s="96"/>
      <c r="K326" s="86">
        <v>77.5</v>
      </c>
      <c r="L326" s="86">
        <v>155</v>
      </c>
      <c r="M326" s="86">
        <v>154.94999999999999</v>
      </c>
      <c r="N326" s="86">
        <f t="shared" si="5"/>
        <v>0</v>
      </c>
      <c r="O326" s="97" t="s">
        <v>539</v>
      </c>
      <c r="P326" s="98" t="s">
        <v>120</v>
      </c>
      <c r="Q326">
        <f>--ISNUMBER(IFERROR(SEARCH(Orders!$E18,O326,1),""))</f>
        <v>1</v>
      </c>
      <c r="R326">
        <f>IF(Q326=1,COUNTIF($Q$2:Q326,1),"")</f>
        <v>325</v>
      </c>
      <c r="S326" t="str">
        <f>IFERROR(INDEX($O2:$O986,MATCH(ROWS($Q$2:Q326),$R2:$R986,0)),"")</f>
        <v>M80008-492-M  M Banks Mid</v>
      </c>
    </row>
    <row r="327" spans="1:19" x14ac:dyDescent="0.25">
      <c r="A327" s="80">
        <v>7</v>
      </c>
      <c r="B327" s="81" t="s">
        <v>510</v>
      </c>
      <c r="C327" s="95" t="s">
        <v>341</v>
      </c>
      <c r="D327" s="95" t="s">
        <v>113</v>
      </c>
      <c r="E327" s="95" t="s">
        <v>511</v>
      </c>
      <c r="F327" s="82" t="s">
        <v>343</v>
      </c>
      <c r="G327" s="83" t="s">
        <v>540</v>
      </c>
      <c r="H327" s="84" t="s">
        <v>377</v>
      </c>
      <c r="I327" s="82">
        <v>8.5</v>
      </c>
      <c r="J327" s="96"/>
      <c r="K327" s="86">
        <v>77.5</v>
      </c>
      <c r="L327" s="86">
        <v>155</v>
      </c>
      <c r="M327" s="86">
        <v>154.94999999999999</v>
      </c>
      <c r="N327" s="86">
        <f t="shared" si="5"/>
        <v>0</v>
      </c>
      <c r="O327" s="97" t="s">
        <v>539</v>
      </c>
      <c r="P327" s="98" t="s">
        <v>120</v>
      </c>
      <c r="Q327">
        <f>--ISNUMBER(IFERROR(SEARCH(Orders!$E18,O327,1),""))</f>
        <v>1</v>
      </c>
      <c r="R327">
        <f>IF(Q327=1,COUNTIF($Q$2:Q327,1),"")</f>
        <v>326</v>
      </c>
      <c r="S327" t="str">
        <f>IFERROR(INDEX($O2:$O986,MATCH(ROWS($Q$2:Q327),$R2:$R986,0)),"")</f>
        <v>M80008-492-M  M Banks Mid</v>
      </c>
    </row>
    <row r="328" spans="1:19" x14ac:dyDescent="0.25">
      <c r="A328" s="80">
        <v>7</v>
      </c>
      <c r="B328" s="81" t="s">
        <v>510</v>
      </c>
      <c r="C328" s="95" t="s">
        <v>341</v>
      </c>
      <c r="D328" s="95" t="s">
        <v>113</v>
      </c>
      <c r="E328" s="95" t="s">
        <v>511</v>
      </c>
      <c r="F328" s="82" t="s">
        <v>343</v>
      </c>
      <c r="G328" s="83" t="s">
        <v>541</v>
      </c>
      <c r="H328" s="84" t="s">
        <v>377</v>
      </c>
      <c r="I328" s="82">
        <v>9</v>
      </c>
      <c r="J328" s="96"/>
      <c r="K328" s="86">
        <v>77.5</v>
      </c>
      <c r="L328" s="86">
        <v>155</v>
      </c>
      <c r="M328" s="86">
        <v>154.94999999999999</v>
      </c>
      <c r="N328" s="86">
        <f t="shared" si="5"/>
        <v>0</v>
      </c>
      <c r="O328" s="97" t="s">
        <v>539</v>
      </c>
      <c r="P328" s="98" t="s">
        <v>120</v>
      </c>
      <c r="Q328">
        <f>--ISNUMBER(IFERROR(SEARCH(Orders!$E18,O328,1),""))</f>
        <v>1</v>
      </c>
      <c r="R328">
        <f>IF(Q328=1,COUNTIF($Q$2:Q328,1),"")</f>
        <v>327</v>
      </c>
      <c r="S328" t="str">
        <f>IFERROR(INDEX($O2:$O986,MATCH(ROWS($Q$2:Q328),$R2:$R986,0)),"")</f>
        <v>M80008-492-M  M Banks Mid</v>
      </c>
    </row>
    <row r="329" spans="1:19" x14ac:dyDescent="0.25">
      <c r="A329" s="80">
        <v>7</v>
      </c>
      <c r="B329" s="81" t="s">
        <v>510</v>
      </c>
      <c r="C329" s="95" t="s">
        <v>341</v>
      </c>
      <c r="D329" s="95" t="s">
        <v>113</v>
      </c>
      <c r="E329" s="95" t="s">
        <v>511</v>
      </c>
      <c r="F329" s="82" t="s">
        <v>343</v>
      </c>
      <c r="G329" s="83" t="s">
        <v>542</v>
      </c>
      <c r="H329" s="84" t="s">
        <v>377</v>
      </c>
      <c r="I329" s="82">
        <v>9.5</v>
      </c>
      <c r="J329" s="96"/>
      <c r="K329" s="86">
        <v>77.5</v>
      </c>
      <c r="L329" s="86">
        <v>155</v>
      </c>
      <c r="M329" s="86">
        <v>154.94999999999999</v>
      </c>
      <c r="N329" s="86">
        <f t="shared" si="5"/>
        <v>0</v>
      </c>
      <c r="O329" s="97" t="s">
        <v>539</v>
      </c>
      <c r="P329" s="98" t="s">
        <v>120</v>
      </c>
      <c r="Q329">
        <f>--ISNUMBER(IFERROR(SEARCH(Orders!$E18,O329,1),""))</f>
        <v>1</v>
      </c>
      <c r="R329">
        <f>IF(Q329=1,COUNTIF($Q$2:Q329,1),"")</f>
        <v>328</v>
      </c>
      <c r="S329" t="str">
        <f>IFERROR(INDEX($O2:$O986,MATCH(ROWS($Q$2:Q329),$R2:$R986,0)),"")</f>
        <v>M80008-492-M  M Banks Mid</v>
      </c>
    </row>
    <row r="330" spans="1:19" x14ac:dyDescent="0.25">
      <c r="A330" s="80">
        <v>7</v>
      </c>
      <c r="B330" s="81" t="s">
        <v>510</v>
      </c>
      <c r="C330" s="95" t="s">
        <v>341</v>
      </c>
      <c r="D330" s="95" t="s">
        <v>113</v>
      </c>
      <c r="E330" s="95" t="s">
        <v>511</v>
      </c>
      <c r="F330" s="82" t="s">
        <v>343</v>
      </c>
      <c r="G330" s="83" t="s">
        <v>543</v>
      </c>
      <c r="H330" s="84" t="s">
        <v>377</v>
      </c>
      <c r="I330" s="82">
        <v>10</v>
      </c>
      <c r="J330" s="96"/>
      <c r="K330" s="86">
        <v>77.5</v>
      </c>
      <c r="L330" s="86">
        <v>155</v>
      </c>
      <c r="M330" s="86">
        <v>154.94999999999999</v>
      </c>
      <c r="N330" s="86">
        <f t="shared" si="5"/>
        <v>0</v>
      </c>
      <c r="O330" s="97" t="s">
        <v>539</v>
      </c>
      <c r="P330" s="98" t="s">
        <v>120</v>
      </c>
      <c r="Q330">
        <f>--ISNUMBER(IFERROR(SEARCH(Orders!$E18,O330,1),""))</f>
        <v>1</v>
      </c>
      <c r="R330">
        <f>IF(Q330=1,COUNTIF($Q$2:Q330,1),"")</f>
        <v>329</v>
      </c>
      <c r="S330" t="str">
        <f>IFERROR(INDEX($O2:$O986,MATCH(ROWS($Q$2:Q330),$R2:$R986,0)),"")</f>
        <v>M80008-492-M  M Banks Mid</v>
      </c>
    </row>
    <row r="331" spans="1:19" x14ac:dyDescent="0.25">
      <c r="A331" s="80">
        <v>7</v>
      </c>
      <c r="B331" s="81" t="s">
        <v>510</v>
      </c>
      <c r="C331" s="95" t="s">
        <v>341</v>
      </c>
      <c r="D331" s="95" t="s">
        <v>113</v>
      </c>
      <c r="E331" s="95" t="s">
        <v>511</v>
      </c>
      <c r="F331" s="82" t="s">
        <v>343</v>
      </c>
      <c r="G331" s="83" t="s">
        <v>544</v>
      </c>
      <c r="H331" s="84" t="s">
        <v>377</v>
      </c>
      <c r="I331" s="82">
        <v>10.5</v>
      </c>
      <c r="J331" s="96"/>
      <c r="K331" s="86">
        <v>77.5</v>
      </c>
      <c r="L331" s="86">
        <v>155</v>
      </c>
      <c r="M331" s="86">
        <v>154.94999999999999</v>
      </c>
      <c r="N331" s="86">
        <f t="shared" si="5"/>
        <v>0</v>
      </c>
      <c r="O331" s="97" t="s">
        <v>539</v>
      </c>
      <c r="P331" s="98" t="s">
        <v>120</v>
      </c>
      <c r="Q331">
        <f>--ISNUMBER(IFERROR(SEARCH(Orders!$E18,O331,1),""))</f>
        <v>1</v>
      </c>
      <c r="R331">
        <f>IF(Q331=1,COUNTIF($Q$2:Q331,1),"")</f>
        <v>330</v>
      </c>
      <c r="S331" t="str">
        <f>IFERROR(INDEX($O2:$O986,MATCH(ROWS($Q$2:Q331),$R2:$R986,0)),"")</f>
        <v>M80008-492-M  M Banks Mid</v>
      </c>
    </row>
    <row r="332" spans="1:19" x14ac:dyDescent="0.25">
      <c r="A332" s="80">
        <v>7</v>
      </c>
      <c r="B332" s="81" t="s">
        <v>510</v>
      </c>
      <c r="C332" s="95" t="s">
        <v>341</v>
      </c>
      <c r="D332" s="95" t="s">
        <v>113</v>
      </c>
      <c r="E332" s="95" t="s">
        <v>511</v>
      </c>
      <c r="F332" s="82" t="s">
        <v>343</v>
      </c>
      <c r="G332" s="83" t="s">
        <v>545</v>
      </c>
      <c r="H332" s="84" t="s">
        <v>377</v>
      </c>
      <c r="I332" s="82">
        <v>11</v>
      </c>
      <c r="J332" s="96"/>
      <c r="K332" s="86">
        <v>77.5</v>
      </c>
      <c r="L332" s="86">
        <v>155</v>
      </c>
      <c r="M332" s="86">
        <v>154.94999999999999</v>
      </c>
      <c r="N332" s="86">
        <f t="shared" si="5"/>
        <v>0</v>
      </c>
      <c r="O332" s="97" t="s">
        <v>539</v>
      </c>
      <c r="P332" s="98" t="s">
        <v>120</v>
      </c>
      <c r="Q332">
        <f>--ISNUMBER(IFERROR(SEARCH(Orders!$E18,O332,1),""))</f>
        <v>1</v>
      </c>
      <c r="R332">
        <f>IF(Q332=1,COUNTIF($Q$2:Q332,1),"")</f>
        <v>331</v>
      </c>
      <c r="S332" t="str">
        <f>IFERROR(INDEX($O2:$O986,MATCH(ROWS($Q$2:Q332),$R2:$R986,0)),"")</f>
        <v>M80008-492-M  M Banks Mid</v>
      </c>
    </row>
    <row r="333" spans="1:19" x14ac:dyDescent="0.25">
      <c r="A333" s="80">
        <v>7</v>
      </c>
      <c r="B333" s="81" t="s">
        <v>510</v>
      </c>
      <c r="C333" s="95" t="s">
        <v>341</v>
      </c>
      <c r="D333" s="95" t="s">
        <v>113</v>
      </c>
      <c r="E333" s="95" t="s">
        <v>511</v>
      </c>
      <c r="F333" s="82" t="s">
        <v>343</v>
      </c>
      <c r="G333" s="83" t="s">
        <v>546</v>
      </c>
      <c r="H333" s="84" t="s">
        <v>377</v>
      </c>
      <c r="I333" s="82">
        <v>11.5</v>
      </c>
      <c r="J333" s="96"/>
      <c r="K333" s="86">
        <v>77.5</v>
      </c>
      <c r="L333" s="86">
        <v>155</v>
      </c>
      <c r="M333" s="86">
        <v>154.94999999999999</v>
      </c>
      <c r="N333" s="86">
        <f t="shared" si="5"/>
        <v>0</v>
      </c>
      <c r="O333" s="97" t="s">
        <v>539</v>
      </c>
      <c r="P333" s="98" t="s">
        <v>120</v>
      </c>
      <c r="Q333">
        <f>--ISNUMBER(IFERROR(SEARCH(Orders!$E18,O333,1),""))</f>
        <v>1</v>
      </c>
      <c r="R333">
        <f>IF(Q333=1,COUNTIF($Q$2:Q333,1),"")</f>
        <v>332</v>
      </c>
      <c r="S333" t="str">
        <f>IFERROR(INDEX($O2:$O986,MATCH(ROWS($Q$2:Q333),$R2:$R986,0)),"")</f>
        <v>M80008-492-M  M Banks Mid</v>
      </c>
    </row>
    <row r="334" spans="1:19" x14ac:dyDescent="0.25">
      <c r="A334" s="80">
        <v>7</v>
      </c>
      <c r="B334" s="81" t="s">
        <v>510</v>
      </c>
      <c r="C334" s="95" t="s">
        <v>341</v>
      </c>
      <c r="D334" s="95" t="s">
        <v>113</v>
      </c>
      <c r="E334" s="95" t="s">
        <v>511</v>
      </c>
      <c r="F334" s="82" t="s">
        <v>343</v>
      </c>
      <c r="G334" s="83" t="s">
        <v>547</v>
      </c>
      <c r="H334" s="84" t="s">
        <v>377</v>
      </c>
      <c r="I334" s="82">
        <v>12</v>
      </c>
      <c r="J334" s="96"/>
      <c r="K334" s="86">
        <v>77.5</v>
      </c>
      <c r="L334" s="86">
        <v>155</v>
      </c>
      <c r="M334" s="86">
        <v>154.94999999999999</v>
      </c>
      <c r="N334" s="86">
        <f t="shared" si="5"/>
        <v>0</v>
      </c>
      <c r="O334" s="97" t="s">
        <v>539</v>
      </c>
      <c r="P334" s="98" t="s">
        <v>120</v>
      </c>
      <c r="Q334">
        <f>--ISNUMBER(IFERROR(SEARCH(Orders!$E18,O334,1),""))</f>
        <v>1</v>
      </c>
      <c r="R334">
        <f>IF(Q334=1,COUNTIF($Q$2:Q334,1),"")</f>
        <v>333</v>
      </c>
      <c r="S334" t="str">
        <f>IFERROR(INDEX($O2:$O986,MATCH(ROWS($Q$2:Q334),$R2:$R986,0)),"")</f>
        <v>M80008-492-M  M Banks Mid</v>
      </c>
    </row>
    <row r="335" spans="1:19" x14ac:dyDescent="0.25">
      <c r="A335" s="80">
        <v>7</v>
      </c>
      <c r="B335" s="81" t="s">
        <v>510</v>
      </c>
      <c r="C335" s="95" t="s">
        <v>341</v>
      </c>
      <c r="D335" s="95" t="s">
        <v>113</v>
      </c>
      <c r="E335" s="95" t="s">
        <v>511</v>
      </c>
      <c r="F335" s="82" t="s">
        <v>343</v>
      </c>
      <c r="G335" s="83" t="s">
        <v>548</v>
      </c>
      <c r="H335" s="84" t="s">
        <v>377</v>
      </c>
      <c r="I335" s="82">
        <v>12.5</v>
      </c>
      <c r="J335" s="96"/>
      <c r="K335" s="86">
        <v>77.5</v>
      </c>
      <c r="L335" s="86">
        <v>155</v>
      </c>
      <c r="M335" s="86">
        <v>154.94999999999999</v>
      </c>
      <c r="N335" s="86">
        <f t="shared" si="5"/>
        <v>0</v>
      </c>
      <c r="O335" s="97" t="s">
        <v>539</v>
      </c>
      <c r="P335" s="98" t="s">
        <v>120</v>
      </c>
      <c r="Q335">
        <f>--ISNUMBER(IFERROR(SEARCH(Orders!$E18,O335,1),""))</f>
        <v>1</v>
      </c>
      <c r="R335">
        <f>IF(Q335=1,COUNTIF($Q$2:Q335,1),"")</f>
        <v>334</v>
      </c>
      <c r="S335" t="str">
        <f>IFERROR(INDEX($O2:$O986,MATCH(ROWS($Q$2:Q335),$R2:$R986,0)),"")</f>
        <v>M80008-492-M  M Banks Mid</v>
      </c>
    </row>
    <row r="336" spans="1:19" x14ac:dyDescent="0.25">
      <c r="A336" s="80">
        <v>7</v>
      </c>
      <c r="B336" s="81" t="s">
        <v>510</v>
      </c>
      <c r="C336" s="95" t="s">
        <v>341</v>
      </c>
      <c r="D336" s="95" t="s">
        <v>113</v>
      </c>
      <c r="E336" s="95" t="s">
        <v>511</v>
      </c>
      <c r="F336" s="82" t="s">
        <v>343</v>
      </c>
      <c r="G336" s="83" t="s">
        <v>549</v>
      </c>
      <c r="H336" s="84" t="s">
        <v>377</v>
      </c>
      <c r="I336" s="82">
        <v>13</v>
      </c>
      <c r="J336" s="96"/>
      <c r="K336" s="86">
        <v>77.5</v>
      </c>
      <c r="L336" s="86">
        <v>155</v>
      </c>
      <c r="M336" s="86">
        <v>154.94999999999999</v>
      </c>
      <c r="N336" s="86">
        <f t="shared" si="5"/>
        <v>0</v>
      </c>
      <c r="O336" s="97" t="s">
        <v>539</v>
      </c>
      <c r="P336" s="98" t="s">
        <v>120</v>
      </c>
      <c r="Q336">
        <f>--ISNUMBER(IFERROR(SEARCH(Orders!$E18,O336,1),""))</f>
        <v>1</v>
      </c>
      <c r="R336">
        <f>IF(Q336=1,COUNTIF($Q$2:Q336,1),"")</f>
        <v>335</v>
      </c>
      <c r="S336" t="str">
        <f>IFERROR(INDEX($O2:$O986,MATCH(ROWS($Q$2:Q336),$R2:$R986,0)),"")</f>
        <v>M80008-492-M  M Banks Mid</v>
      </c>
    </row>
    <row r="337" spans="1:19" x14ac:dyDescent="0.25">
      <c r="A337" s="80">
        <v>7</v>
      </c>
      <c r="B337" s="81" t="s">
        <v>510</v>
      </c>
      <c r="C337" s="95" t="s">
        <v>341</v>
      </c>
      <c r="D337" s="95" t="s">
        <v>113</v>
      </c>
      <c r="E337" s="95" t="s">
        <v>511</v>
      </c>
      <c r="F337" s="82" t="s">
        <v>343</v>
      </c>
      <c r="G337" s="83" t="s">
        <v>550</v>
      </c>
      <c r="H337" s="84" t="s">
        <v>377</v>
      </c>
      <c r="I337" s="82">
        <v>14</v>
      </c>
      <c r="J337" s="96"/>
      <c r="K337" s="86">
        <v>77.5</v>
      </c>
      <c r="L337" s="86">
        <v>155</v>
      </c>
      <c r="M337" s="86">
        <v>154.94999999999999</v>
      </c>
      <c r="N337" s="86">
        <f t="shared" si="5"/>
        <v>0</v>
      </c>
      <c r="O337" s="97" t="s">
        <v>539</v>
      </c>
      <c r="P337" s="98" t="s">
        <v>120</v>
      </c>
      <c r="Q337">
        <f>--ISNUMBER(IFERROR(SEARCH(Orders!$E18,O337,1),""))</f>
        <v>1</v>
      </c>
      <c r="R337">
        <f>IF(Q337=1,COUNTIF($Q$2:Q337,1),"")</f>
        <v>336</v>
      </c>
      <c r="S337" t="str">
        <f>IFERROR(INDEX($O2:$O986,MATCH(ROWS($Q$2:Q337),$R2:$R986,0)),"")</f>
        <v>M80008-492-M  M Banks Mid</v>
      </c>
    </row>
    <row r="338" spans="1:19" x14ac:dyDescent="0.25">
      <c r="A338" s="80">
        <v>13</v>
      </c>
      <c r="B338" s="81" t="s">
        <v>551</v>
      </c>
      <c r="C338" s="95" t="s">
        <v>133</v>
      </c>
      <c r="D338" s="95" t="s">
        <v>113</v>
      </c>
      <c r="E338" s="95" t="s">
        <v>309</v>
      </c>
      <c r="F338" s="82" t="s">
        <v>134</v>
      </c>
      <c r="G338" s="83" t="s">
        <v>552</v>
      </c>
      <c r="H338" s="84" t="s">
        <v>377</v>
      </c>
      <c r="I338" s="82">
        <v>8</v>
      </c>
      <c r="J338" s="96"/>
      <c r="K338" s="86">
        <v>82.5</v>
      </c>
      <c r="L338" s="86">
        <v>165</v>
      </c>
      <c r="M338" s="86">
        <v>164.95</v>
      </c>
      <c r="N338" s="86">
        <f t="shared" si="5"/>
        <v>0</v>
      </c>
      <c r="O338" s="97" t="s">
        <v>553</v>
      </c>
      <c r="P338" s="98" t="s">
        <v>120</v>
      </c>
      <c r="Q338">
        <f>--ISNUMBER(IFERROR(SEARCH(Orders!$E18,O338,1),""))</f>
        <v>1</v>
      </c>
      <c r="R338">
        <f>IF(Q338=1,COUNTIF($Q$2:Q338,1),"")</f>
        <v>337</v>
      </c>
      <c r="S338" t="str">
        <f>IFERROR(INDEX($O2:$O986,MATCH(ROWS($Q$2:Q338),$R2:$R986,0)),"")</f>
        <v>M80010-020-M  M Mason Mid</v>
      </c>
    </row>
    <row r="339" spans="1:19" x14ac:dyDescent="0.25">
      <c r="A339" s="80">
        <v>13</v>
      </c>
      <c r="B339" s="81" t="s">
        <v>551</v>
      </c>
      <c r="C339" s="95" t="s">
        <v>133</v>
      </c>
      <c r="D339" s="95" t="s">
        <v>113</v>
      </c>
      <c r="E339" s="95" t="s">
        <v>309</v>
      </c>
      <c r="F339" s="82" t="s">
        <v>134</v>
      </c>
      <c r="G339" s="83" t="s">
        <v>554</v>
      </c>
      <c r="H339" s="84" t="s">
        <v>377</v>
      </c>
      <c r="I339" s="82">
        <v>8.5</v>
      </c>
      <c r="J339" s="96"/>
      <c r="K339" s="86">
        <v>82.5</v>
      </c>
      <c r="L339" s="86">
        <v>165</v>
      </c>
      <c r="M339" s="86">
        <v>164.95</v>
      </c>
      <c r="N339" s="86">
        <f t="shared" si="5"/>
        <v>0</v>
      </c>
      <c r="O339" s="97" t="s">
        <v>553</v>
      </c>
      <c r="P339" s="98" t="s">
        <v>120</v>
      </c>
      <c r="Q339">
        <f>--ISNUMBER(IFERROR(SEARCH(Orders!$E18,O339,1),""))</f>
        <v>1</v>
      </c>
      <c r="R339">
        <f>IF(Q339=1,COUNTIF($Q$2:Q339,1),"")</f>
        <v>338</v>
      </c>
      <c r="S339" t="str">
        <f>IFERROR(INDEX($O2:$O986,MATCH(ROWS($Q$2:Q339),$R2:$R986,0)),"")</f>
        <v>M80010-020-M  M Mason Mid</v>
      </c>
    </row>
    <row r="340" spans="1:19" x14ac:dyDescent="0.25">
      <c r="A340" s="80">
        <v>13</v>
      </c>
      <c r="B340" s="81" t="s">
        <v>551</v>
      </c>
      <c r="C340" s="95" t="s">
        <v>133</v>
      </c>
      <c r="D340" s="95" t="s">
        <v>113</v>
      </c>
      <c r="E340" s="95" t="s">
        <v>309</v>
      </c>
      <c r="F340" s="82" t="s">
        <v>134</v>
      </c>
      <c r="G340" s="83" t="s">
        <v>555</v>
      </c>
      <c r="H340" s="84" t="s">
        <v>377</v>
      </c>
      <c r="I340" s="82">
        <v>9</v>
      </c>
      <c r="J340" s="96"/>
      <c r="K340" s="86">
        <v>82.5</v>
      </c>
      <c r="L340" s="86">
        <v>165</v>
      </c>
      <c r="M340" s="86">
        <v>164.95</v>
      </c>
      <c r="N340" s="86">
        <f t="shared" si="5"/>
        <v>0</v>
      </c>
      <c r="O340" s="97" t="s">
        <v>553</v>
      </c>
      <c r="P340" s="98" t="s">
        <v>120</v>
      </c>
      <c r="Q340">
        <f>--ISNUMBER(IFERROR(SEARCH(Orders!$E18,O340,1),""))</f>
        <v>1</v>
      </c>
      <c r="R340">
        <f>IF(Q340=1,COUNTIF($Q$2:Q340,1),"")</f>
        <v>339</v>
      </c>
      <c r="S340" t="str">
        <f>IFERROR(INDEX($O2:$O986,MATCH(ROWS($Q$2:Q340),$R2:$R986,0)),"")</f>
        <v>M80010-020-M  M Mason Mid</v>
      </c>
    </row>
    <row r="341" spans="1:19" x14ac:dyDescent="0.25">
      <c r="A341" s="80">
        <v>13</v>
      </c>
      <c r="B341" s="81" t="s">
        <v>551</v>
      </c>
      <c r="C341" s="95" t="s">
        <v>133</v>
      </c>
      <c r="D341" s="95" t="s">
        <v>113</v>
      </c>
      <c r="E341" s="95" t="s">
        <v>309</v>
      </c>
      <c r="F341" s="82" t="s">
        <v>134</v>
      </c>
      <c r="G341" s="83" t="s">
        <v>556</v>
      </c>
      <c r="H341" s="84" t="s">
        <v>377</v>
      </c>
      <c r="I341" s="82">
        <v>9.5</v>
      </c>
      <c r="J341" s="96"/>
      <c r="K341" s="86">
        <v>82.5</v>
      </c>
      <c r="L341" s="86">
        <v>165</v>
      </c>
      <c r="M341" s="86">
        <v>164.95</v>
      </c>
      <c r="N341" s="86">
        <f t="shared" si="5"/>
        <v>0</v>
      </c>
      <c r="O341" s="97" t="s">
        <v>553</v>
      </c>
      <c r="P341" s="98" t="s">
        <v>120</v>
      </c>
      <c r="Q341">
        <f>--ISNUMBER(IFERROR(SEARCH(Orders!$E18,O341,1),""))</f>
        <v>1</v>
      </c>
      <c r="R341">
        <f>IF(Q341=1,COUNTIF($Q$2:Q341,1),"")</f>
        <v>340</v>
      </c>
      <c r="S341" t="str">
        <f>IFERROR(INDEX($O2:$O986,MATCH(ROWS($Q$2:Q341),$R2:$R986,0)),"")</f>
        <v>M80010-020-M  M Mason Mid</v>
      </c>
    </row>
    <row r="342" spans="1:19" x14ac:dyDescent="0.25">
      <c r="A342" s="80">
        <v>13</v>
      </c>
      <c r="B342" s="81" t="s">
        <v>551</v>
      </c>
      <c r="C342" s="95" t="s">
        <v>133</v>
      </c>
      <c r="D342" s="95" t="s">
        <v>113</v>
      </c>
      <c r="E342" s="95" t="s">
        <v>309</v>
      </c>
      <c r="F342" s="82" t="s">
        <v>134</v>
      </c>
      <c r="G342" s="83" t="s">
        <v>557</v>
      </c>
      <c r="H342" s="84" t="s">
        <v>377</v>
      </c>
      <c r="I342" s="82">
        <v>10</v>
      </c>
      <c r="J342" s="96"/>
      <c r="K342" s="86">
        <v>82.5</v>
      </c>
      <c r="L342" s="86">
        <v>165</v>
      </c>
      <c r="M342" s="86">
        <v>164.95</v>
      </c>
      <c r="N342" s="86">
        <f t="shared" si="5"/>
        <v>0</v>
      </c>
      <c r="O342" s="97" t="s">
        <v>553</v>
      </c>
      <c r="P342" s="98" t="s">
        <v>120</v>
      </c>
      <c r="Q342">
        <f>--ISNUMBER(IFERROR(SEARCH(Orders!$E18,O342,1),""))</f>
        <v>1</v>
      </c>
      <c r="R342">
        <f>IF(Q342=1,COUNTIF($Q$2:Q342,1),"")</f>
        <v>341</v>
      </c>
      <c r="S342" t="str">
        <f>IFERROR(INDEX($O2:$O986,MATCH(ROWS($Q$2:Q342),$R2:$R986,0)),"")</f>
        <v>M80010-020-M  M Mason Mid</v>
      </c>
    </row>
    <row r="343" spans="1:19" x14ac:dyDescent="0.25">
      <c r="A343" s="80">
        <v>13</v>
      </c>
      <c r="B343" s="81" t="s">
        <v>551</v>
      </c>
      <c r="C343" s="95" t="s">
        <v>133</v>
      </c>
      <c r="D343" s="95" t="s">
        <v>113</v>
      </c>
      <c r="E343" s="95" t="s">
        <v>309</v>
      </c>
      <c r="F343" s="82" t="s">
        <v>134</v>
      </c>
      <c r="G343" s="83" t="s">
        <v>558</v>
      </c>
      <c r="H343" s="84" t="s">
        <v>377</v>
      </c>
      <c r="I343" s="82">
        <v>10.5</v>
      </c>
      <c r="J343" s="96"/>
      <c r="K343" s="86">
        <v>82.5</v>
      </c>
      <c r="L343" s="86">
        <v>165</v>
      </c>
      <c r="M343" s="86">
        <v>164.95</v>
      </c>
      <c r="N343" s="86">
        <f t="shared" si="5"/>
        <v>0</v>
      </c>
      <c r="O343" s="97" t="s">
        <v>553</v>
      </c>
      <c r="P343" s="98" t="s">
        <v>120</v>
      </c>
      <c r="Q343">
        <f>--ISNUMBER(IFERROR(SEARCH(Orders!$E18,O343,1),""))</f>
        <v>1</v>
      </c>
      <c r="R343">
        <f>IF(Q343=1,COUNTIF($Q$2:Q343,1),"")</f>
        <v>342</v>
      </c>
      <c r="S343" t="str">
        <f>IFERROR(INDEX($O2:$O986,MATCH(ROWS($Q$2:Q343),$R2:$R986,0)),"")</f>
        <v>M80010-020-M  M Mason Mid</v>
      </c>
    </row>
    <row r="344" spans="1:19" x14ac:dyDescent="0.25">
      <c r="A344" s="80">
        <v>13</v>
      </c>
      <c r="B344" s="81" t="s">
        <v>551</v>
      </c>
      <c r="C344" s="95" t="s">
        <v>133</v>
      </c>
      <c r="D344" s="95" t="s">
        <v>113</v>
      </c>
      <c r="E344" s="95" t="s">
        <v>309</v>
      </c>
      <c r="F344" s="82" t="s">
        <v>134</v>
      </c>
      <c r="G344" s="83" t="s">
        <v>559</v>
      </c>
      <c r="H344" s="84" t="s">
        <v>377</v>
      </c>
      <c r="I344" s="82">
        <v>11</v>
      </c>
      <c r="J344" s="96"/>
      <c r="K344" s="86">
        <v>82.5</v>
      </c>
      <c r="L344" s="86">
        <v>165</v>
      </c>
      <c r="M344" s="86">
        <v>164.95</v>
      </c>
      <c r="N344" s="86">
        <f t="shared" si="5"/>
        <v>0</v>
      </c>
      <c r="O344" s="97" t="s">
        <v>553</v>
      </c>
      <c r="P344" s="98" t="s">
        <v>120</v>
      </c>
      <c r="Q344">
        <f>--ISNUMBER(IFERROR(SEARCH(Orders!$E18,O344,1),""))</f>
        <v>1</v>
      </c>
      <c r="R344">
        <f>IF(Q344=1,COUNTIF($Q$2:Q344,1),"")</f>
        <v>343</v>
      </c>
      <c r="S344" t="str">
        <f>IFERROR(INDEX($O2:$O986,MATCH(ROWS($Q$2:Q344),$R2:$R986,0)),"")</f>
        <v>M80010-020-M  M Mason Mid</v>
      </c>
    </row>
    <row r="345" spans="1:19" x14ac:dyDescent="0.25">
      <c r="A345" s="80">
        <v>13</v>
      </c>
      <c r="B345" s="81" t="s">
        <v>551</v>
      </c>
      <c r="C345" s="95" t="s">
        <v>133</v>
      </c>
      <c r="D345" s="95" t="s">
        <v>113</v>
      </c>
      <c r="E345" s="95" t="s">
        <v>309</v>
      </c>
      <c r="F345" s="82" t="s">
        <v>134</v>
      </c>
      <c r="G345" s="83" t="s">
        <v>560</v>
      </c>
      <c r="H345" s="84" t="s">
        <v>377</v>
      </c>
      <c r="I345" s="82">
        <v>11.5</v>
      </c>
      <c r="J345" s="96"/>
      <c r="K345" s="86">
        <v>82.5</v>
      </c>
      <c r="L345" s="86">
        <v>165</v>
      </c>
      <c r="M345" s="86">
        <v>164.95</v>
      </c>
      <c r="N345" s="86">
        <f t="shared" si="5"/>
        <v>0</v>
      </c>
      <c r="O345" s="97" t="s">
        <v>553</v>
      </c>
      <c r="P345" s="98" t="s">
        <v>120</v>
      </c>
      <c r="Q345">
        <f>--ISNUMBER(IFERROR(SEARCH(Orders!$E18,O345,1),""))</f>
        <v>1</v>
      </c>
      <c r="R345">
        <f>IF(Q345=1,COUNTIF($Q$2:Q345,1),"")</f>
        <v>344</v>
      </c>
      <c r="S345" t="str">
        <f>IFERROR(INDEX($O2:$O986,MATCH(ROWS($Q$2:Q345),$R2:$R986,0)),"")</f>
        <v>M80010-020-M  M Mason Mid</v>
      </c>
    </row>
    <row r="346" spans="1:19" x14ac:dyDescent="0.25">
      <c r="A346" s="80">
        <v>13</v>
      </c>
      <c r="B346" s="81" t="s">
        <v>551</v>
      </c>
      <c r="C346" s="95" t="s">
        <v>133</v>
      </c>
      <c r="D346" s="95" t="s">
        <v>113</v>
      </c>
      <c r="E346" s="95" t="s">
        <v>309</v>
      </c>
      <c r="F346" s="82" t="s">
        <v>134</v>
      </c>
      <c r="G346" s="83" t="s">
        <v>561</v>
      </c>
      <c r="H346" s="84" t="s">
        <v>377</v>
      </c>
      <c r="I346" s="82">
        <v>12</v>
      </c>
      <c r="J346" s="96"/>
      <c r="K346" s="86">
        <v>82.5</v>
      </c>
      <c r="L346" s="86">
        <v>165</v>
      </c>
      <c r="M346" s="86">
        <v>164.95</v>
      </c>
      <c r="N346" s="86">
        <f t="shared" si="5"/>
        <v>0</v>
      </c>
      <c r="O346" s="97" t="s">
        <v>553</v>
      </c>
      <c r="P346" s="98" t="s">
        <v>120</v>
      </c>
      <c r="Q346">
        <f>--ISNUMBER(IFERROR(SEARCH(Orders!$E18,O346,1),""))</f>
        <v>1</v>
      </c>
      <c r="R346">
        <f>IF(Q346=1,COUNTIF($Q$2:Q346,1),"")</f>
        <v>345</v>
      </c>
      <c r="S346" t="str">
        <f>IFERROR(INDEX($O2:$O986,MATCH(ROWS($Q$2:Q346),$R2:$R986,0)),"")</f>
        <v>M80010-020-M  M Mason Mid</v>
      </c>
    </row>
    <row r="347" spans="1:19" x14ac:dyDescent="0.25">
      <c r="A347" s="80">
        <v>13</v>
      </c>
      <c r="B347" s="81" t="s">
        <v>551</v>
      </c>
      <c r="C347" s="95" t="s">
        <v>133</v>
      </c>
      <c r="D347" s="95" t="s">
        <v>113</v>
      </c>
      <c r="E347" s="95" t="s">
        <v>309</v>
      </c>
      <c r="F347" s="82" t="s">
        <v>134</v>
      </c>
      <c r="G347" s="83" t="s">
        <v>562</v>
      </c>
      <c r="H347" s="84" t="s">
        <v>377</v>
      </c>
      <c r="I347" s="82">
        <v>12.5</v>
      </c>
      <c r="J347" s="96"/>
      <c r="K347" s="86">
        <v>82.5</v>
      </c>
      <c r="L347" s="86">
        <v>165</v>
      </c>
      <c r="M347" s="86">
        <v>164.95</v>
      </c>
      <c r="N347" s="86">
        <f t="shared" si="5"/>
        <v>0</v>
      </c>
      <c r="O347" s="97" t="s">
        <v>553</v>
      </c>
      <c r="P347" s="98" t="s">
        <v>120</v>
      </c>
      <c r="Q347">
        <f>--ISNUMBER(IFERROR(SEARCH(Orders!$E18,O347,1),""))</f>
        <v>1</v>
      </c>
      <c r="R347">
        <f>IF(Q347=1,COUNTIF($Q$2:Q347,1),"")</f>
        <v>346</v>
      </c>
      <c r="S347" t="str">
        <f>IFERROR(INDEX($O2:$O986,MATCH(ROWS($Q$2:Q347),$R2:$R986,0)),"")</f>
        <v>M80010-020-M  M Mason Mid</v>
      </c>
    </row>
    <row r="348" spans="1:19" x14ac:dyDescent="0.25">
      <c r="A348" s="80">
        <v>13</v>
      </c>
      <c r="B348" s="81" t="s">
        <v>551</v>
      </c>
      <c r="C348" s="95" t="s">
        <v>133</v>
      </c>
      <c r="D348" s="95" t="s">
        <v>113</v>
      </c>
      <c r="E348" s="95" t="s">
        <v>309</v>
      </c>
      <c r="F348" s="82" t="s">
        <v>134</v>
      </c>
      <c r="G348" s="83" t="s">
        <v>563</v>
      </c>
      <c r="H348" s="84" t="s">
        <v>377</v>
      </c>
      <c r="I348" s="82">
        <v>13</v>
      </c>
      <c r="J348" s="96"/>
      <c r="K348" s="86">
        <v>82.5</v>
      </c>
      <c r="L348" s="86">
        <v>165</v>
      </c>
      <c r="M348" s="86">
        <v>164.95</v>
      </c>
      <c r="N348" s="86">
        <f t="shared" si="5"/>
        <v>0</v>
      </c>
      <c r="O348" s="97" t="s">
        <v>553</v>
      </c>
      <c r="P348" s="98" t="s">
        <v>120</v>
      </c>
      <c r="Q348">
        <f>--ISNUMBER(IFERROR(SEARCH(Orders!$E18,O348,1),""))</f>
        <v>1</v>
      </c>
      <c r="R348">
        <f>IF(Q348=1,COUNTIF($Q$2:Q348,1),"")</f>
        <v>347</v>
      </c>
      <c r="S348" t="str">
        <f>IFERROR(INDEX($O2:$O986,MATCH(ROWS($Q$2:Q348),$R2:$R986,0)),"")</f>
        <v>M80010-020-M  M Mason Mid</v>
      </c>
    </row>
    <row r="349" spans="1:19" x14ac:dyDescent="0.25">
      <c r="A349" s="80">
        <v>13</v>
      </c>
      <c r="B349" s="81" t="s">
        <v>551</v>
      </c>
      <c r="C349" s="95" t="s">
        <v>133</v>
      </c>
      <c r="D349" s="95" t="s">
        <v>113</v>
      </c>
      <c r="E349" s="95" t="s">
        <v>309</v>
      </c>
      <c r="F349" s="82" t="s">
        <v>134</v>
      </c>
      <c r="G349" s="83" t="s">
        <v>564</v>
      </c>
      <c r="H349" s="84" t="s">
        <v>377</v>
      </c>
      <c r="I349" s="82">
        <v>14</v>
      </c>
      <c r="J349" s="96"/>
      <c r="K349" s="86">
        <v>82.5</v>
      </c>
      <c r="L349" s="86">
        <v>165</v>
      </c>
      <c r="M349" s="86">
        <v>164.95</v>
      </c>
      <c r="N349" s="86">
        <f t="shared" si="5"/>
        <v>0</v>
      </c>
      <c r="O349" s="97" t="s">
        <v>553</v>
      </c>
      <c r="P349" s="98" t="s">
        <v>120</v>
      </c>
      <c r="Q349">
        <f>--ISNUMBER(IFERROR(SEARCH(Orders!$E18,O349,1),""))</f>
        <v>1</v>
      </c>
      <c r="R349">
        <f>IF(Q349=1,COUNTIF($Q$2:Q349,1),"")</f>
        <v>348</v>
      </c>
      <c r="S349" t="str">
        <f>IFERROR(INDEX($O2:$O986,MATCH(ROWS($Q$2:Q349),$R2:$R986,0)),"")</f>
        <v>M80010-020-M  M Mason Mid</v>
      </c>
    </row>
    <row r="350" spans="1:19" x14ac:dyDescent="0.25">
      <c r="A350" s="80">
        <v>13</v>
      </c>
      <c r="B350" s="81" t="s">
        <v>551</v>
      </c>
      <c r="C350" s="95" t="s">
        <v>403</v>
      </c>
      <c r="D350" s="95" t="s">
        <v>113</v>
      </c>
      <c r="E350" s="95" t="s">
        <v>309</v>
      </c>
      <c r="F350" s="82" t="s">
        <v>404</v>
      </c>
      <c r="G350" s="83" t="s">
        <v>565</v>
      </c>
      <c r="H350" s="84" t="s">
        <v>377</v>
      </c>
      <c r="I350" s="82">
        <v>8</v>
      </c>
      <c r="J350" s="96"/>
      <c r="K350" s="86">
        <v>82.5</v>
      </c>
      <c r="L350" s="86">
        <v>165</v>
      </c>
      <c r="M350" s="86">
        <v>164.95</v>
      </c>
      <c r="N350" s="86">
        <f t="shared" si="5"/>
        <v>0</v>
      </c>
      <c r="O350" s="97" t="s">
        <v>566</v>
      </c>
      <c r="P350" s="98" t="s">
        <v>120</v>
      </c>
      <c r="Q350">
        <f>--ISNUMBER(IFERROR(SEARCH(Orders!$E18,O350,1),""))</f>
        <v>1</v>
      </c>
      <c r="R350">
        <f>IF(Q350=1,COUNTIF($Q$2:Q350,1),"")</f>
        <v>349</v>
      </c>
      <c r="S350" t="str">
        <f>IFERROR(INDEX($O2:$O986,MATCH(ROWS($Q$2:Q350),$R2:$R986,0)),"")</f>
        <v>M80010-240-M  M Mason Mid</v>
      </c>
    </row>
    <row r="351" spans="1:19" x14ac:dyDescent="0.25">
      <c r="A351" s="80">
        <v>13</v>
      </c>
      <c r="B351" s="81" t="s">
        <v>551</v>
      </c>
      <c r="C351" s="95" t="s">
        <v>403</v>
      </c>
      <c r="D351" s="95" t="s">
        <v>113</v>
      </c>
      <c r="E351" s="95" t="s">
        <v>309</v>
      </c>
      <c r="F351" s="82" t="s">
        <v>404</v>
      </c>
      <c r="G351" s="83" t="s">
        <v>567</v>
      </c>
      <c r="H351" s="84" t="s">
        <v>377</v>
      </c>
      <c r="I351" s="82">
        <v>8.5</v>
      </c>
      <c r="J351" s="96"/>
      <c r="K351" s="86">
        <v>82.5</v>
      </c>
      <c r="L351" s="86">
        <v>165</v>
      </c>
      <c r="M351" s="86">
        <v>164.95</v>
      </c>
      <c r="N351" s="86">
        <f t="shared" si="5"/>
        <v>0</v>
      </c>
      <c r="O351" s="97" t="s">
        <v>566</v>
      </c>
      <c r="P351" s="98" t="s">
        <v>120</v>
      </c>
      <c r="Q351">
        <f>--ISNUMBER(IFERROR(SEARCH(Orders!$E18,O351,1),""))</f>
        <v>1</v>
      </c>
      <c r="R351">
        <f>IF(Q351=1,COUNTIF($Q$2:Q351,1),"")</f>
        <v>350</v>
      </c>
      <c r="S351" t="str">
        <f>IFERROR(INDEX($O2:$O986,MATCH(ROWS($Q$2:Q351),$R2:$R986,0)),"")</f>
        <v>M80010-240-M  M Mason Mid</v>
      </c>
    </row>
    <row r="352" spans="1:19" x14ac:dyDescent="0.25">
      <c r="A352" s="80">
        <v>13</v>
      </c>
      <c r="B352" s="81" t="s">
        <v>551</v>
      </c>
      <c r="C352" s="95" t="s">
        <v>403</v>
      </c>
      <c r="D352" s="95" t="s">
        <v>113</v>
      </c>
      <c r="E352" s="95" t="s">
        <v>309</v>
      </c>
      <c r="F352" s="82" t="s">
        <v>404</v>
      </c>
      <c r="G352" s="83" t="s">
        <v>568</v>
      </c>
      <c r="H352" s="84" t="s">
        <v>377</v>
      </c>
      <c r="I352" s="82">
        <v>9</v>
      </c>
      <c r="J352" s="96"/>
      <c r="K352" s="86">
        <v>82.5</v>
      </c>
      <c r="L352" s="86">
        <v>165</v>
      </c>
      <c r="M352" s="86">
        <v>164.95</v>
      </c>
      <c r="N352" s="86">
        <f t="shared" si="5"/>
        <v>0</v>
      </c>
      <c r="O352" s="97" t="s">
        <v>566</v>
      </c>
      <c r="P352" s="98" t="s">
        <v>120</v>
      </c>
      <c r="Q352">
        <f>--ISNUMBER(IFERROR(SEARCH(Orders!$E18,O352,1),""))</f>
        <v>1</v>
      </c>
      <c r="R352">
        <f>IF(Q352=1,COUNTIF($Q$2:Q352,1),"")</f>
        <v>351</v>
      </c>
      <c r="S352" t="str">
        <f>IFERROR(INDEX($O2:$O986,MATCH(ROWS($Q$2:Q352),$R2:$R986,0)),"")</f>
        <v>M80010-240-M  M Mason Mid</v>
      </c>
    </row>
    <row r="353" spans="1:19" x14ac:dyDescent="0.25">
      <c r="A353" s="80">
        <v>13</v>
      </c>
      <c r="B353" s="81" t="s">
        <v>551</v>
      </c>
      <c r="C353" s="95" t="s">
        <v>403</v>
      </c>
      <c r="D353" s="95" t="s">
        <v>113</v>
      </c>
      <c r="E353" s="95" t="s">
        <v>309</v>
      </c>
      <c r="F353" s="82" t="s">
        <v>404</v>
      </c>
      <c r="G353" s="83" t="s">
        <v>569</v>
      </c>
      <c r="H353" s="84" t="s">
        <v>377</v>
      </c>
      <c r="I353" s="82">
        <v>9.5</v>
      </c>
      <c r="J353" s="96"/>
      <c r="K353" s="86">
        <v>82.5</v>
      </c>
      <c r="L353" s="86">
        <v>165</v>
      </c>
      <c r="M353" s="86">
        <v>164.95</v>
      </c>
      <c r="N353" s="86">
        <f t="shared" si="5"/>
        <v>0</v>
      </c>
      <c r="O353" s="97" t="s">
        <v>566</v>
      </c>
      <c r="P353" s="98" t="s">
        <v>120</v>
      </c>
      <c r="Q353">
        <f>--ISNUMBER(IFERROR(SEARCH(Orders!$E18,O353,1),""))</f>
        <v>1</v>
      </c>
      <c r="R353">
        <f>IF(Q353=1,COUNTIF($Q$2:Q353,1),"")</f>
        <v>352</v>
      </c>
      <c r="S353" t="str">
        <f>IFERROR(INDEX($O2:$O986,MATCH(ROWS($Q$2:Q353),$R2:$R986,0)),"")</f>
        <v>M80010-240-M  M Mason Mid</v>
      </c>
    </row>
    <row r="354" spans="1:19" x14ac:dyDescent="0.25">
      <c r="A354" s="80">
        <v>13</v>
      </c>
      <c r="B354" s="81" t="s">
        <v>551</v>
      </c>
      <c r="C354" s="95" t="s">
        <v>403</v>
      </c>
      <c r="D354" s="95" t="s">
        <v>113</v>
      </c>
      <c r="E354" s="95" t="s">
        <v>309</v>
      </c>
      <c r="F354" s="82" t="s">
        <v>404</v>
      </c>
      <c r="G354" s="83" t="s">
        <v>570</v>
      </c>
      <c r="H354" s="84" t="s">
        <v>377</v>
      </c>
      <c r="I354" s="82">
        <v>10</v>
      </c>
      <c r="J354" s="96"/>
      <c r="K354" s="86">
        <v>82.5</v>
      </c>
      <c r="L354" s="86">
        <v>165</v>
      </c>
      <c r="M354" s="86">
        <v>164.95</v>
      </c>
      <c r="N354" s="86">
        <f t="shared" si="5"/>
        <v>0</v>
      </c>
      <c r="O354" s="97" t="s">
        <v>566</v>
      </c>
      <c r="P354" s="98" t="s">
        <v>120</v>
      </c>
      <c r="Q354">
        <f>--ISNUMBER(IFERROR(SEARCH(Orders!$E18,O354,1),""))</f>
        <v>1</v>
      </c>
      <c r="R354">
        <f>IF(Q354=1,COUNTIF($Q$2:Q354,1),"")</f>
        <v>353</v>
      </c>
      <c r="S354" t="str">
        <f>IFERROR(INDEX($O2:$O986,MATCH(ROWS($Q$2:Q354),$R2:$R986,0)),"")</f>
        <v>M80010-240-M  M Mason Mid</v>
      </c>
    </row>
    <row r="355" spans="1:19" x14ac:dyDescent="0.25">
      <c r="A355" s="80">
        <v>13</v>
      </c>
      <c r="B355" s="81" t="s">
        <v>551</v>
      </c>
      <c r="C355" s="95" t="s">
        <v>403</v>
      </c>
      <c r="D355" s="95" t="s">
        <v>113</v>
      </c>
      <c r="E355" s="95" t="s">
        <v>309</v>
      </c>
      <c r="F355" s="82" t="s">
        <v>404</v>
      </c>
      <c r="G355" s="83" t="s">
        <v>571</v>
      </c>
      <c r="H355" s="84" t="s">
        <v>377</v>
      </c>
      <c r="I355" s="82">
        <v>10.5</v>
      </c>
      <c r="J355" s="96"/>
      <c r="K355" s="86">
        <v>82.5</v>
      </c>
      <c r="L355" s="86">
        <v>165</v>
      </c>
      <c r="M355" s="86">
        <v>164.95</v>
      </c>
      <c r="N355" s="86">
        <f t="shared" si="5"/>
        <v>0</v>
      </c>
      <c r="O355" s="97" t="s">
        <v>566</v>
      </c>
      <c r="P355" s="98" t="s">
        <v>120</v>
      </c>
      <c r="Q355">
        <f>--ISNUMBER(IFERROR(SEARCH(Orders!$E18,O355,1),""))</f>
        <v>1</v>
      </c>
      <c r="R355">
        <f>IF(Q355=1,COUNTIF($Q$2:Q355,1),"")</f>
        <v>354</v>
      </c>
      <c r="S355" t="str">
        <f>IFERROR(INDEX($O2:$O986,MATCH(ROWS($Q$2:Q355),$R2:$R986,0)),"")</f>
        <v>M80010-240-M  M Mason Mid</v>
      </c>
    </row>
    <row r="356" spans="1:19" x14ac:dyDescent="0.25">
      <c r="A356" s="80">
        <v>13</v>
      </c>
      <c r="B356" s="81" t="s">
        <v>551</v>
      </c>
      <c r="C356" s="95" t="s">
        <v>403</v>
      </c>
      <c r="D356" s="95" t="s">
        <v>113</v>
      </c>
      <c r="E356" s="95" t="s">
        <v>309</v>
      </c>
      <c r="F356" s="82" t="s">
        <v>404</v>
      </c>
      <c r="G356" s="83" t="s">
        <v>572</v>
      </c>
      <c r="H356" s="84" t="s">
        <v>377</v>
      </c>
      <c r="I356" s="82">
        <v>11</v>
      </c>
      <c r="J356" s="96"/>
      <c r="K356" s="86">
        <v>82.5</v>
      </c>
      <c r="L356" s="86">
        <v>165</v>
      </c>
      <c r="M356" s="86">
        <v>164.95</v>
      </c>
      <c r="N356" s="86">
        <f t="shared" si="5"/>
        <v>0</v>
      </c>
      <c r="O356" s="97" t="s">
        <v>566</v>
      </c>
      <c r="P356" s="98" t="s">
        <v>120</v>
      </c>
      <c r="Q356">
        <f>--ISNUMBER(IFERROR(SEARCH(Orders!$E18,O356,1),""))</f>
        <v>1</v>
      </c>
      <c r="R356">
        <f>IF(Q356=1,COUNTIF($Q$2:Q356,1),"")</f>
        <v>355</v>
      </c>
      <c r="S356" t="str">
        <f>IFERROR(INDEX($O2:$O986,MATCH(ROWS($Q$2:Q356),$R2:$R986,0)),"")</f>
        <v>M80010-240-M  M Mason Mid</v>
      </c>
    </row>
    <row r="357" spans="1:19" x14ac:dyDescent="0.25">
      <c r="A357" s="80">
        <v>13</v>
      </c>
      <c r="B357" s="81" t="s">
        <v>551</v>
      </c>
      <c r="C357" s="95" t="s">
        <v>403</v>
      </c>
      <c r="D357" s="95" t="s">
        <v>113</v>
      </c>
      <c r="E357" s="95" t="s">
        <v>309</v>
      </c>
      <c r="F357" s="82" t="s">
        <v>404</v>
      </c>
      <c r="G357" s="83" t="s">
        <v>573</v>
      </c>
      <c r="H357" s="84" t="s">
        <v>377</v>
      </c>
      <c r="I357" s="82">
        <v>11.5</v>
      </c>
      <c r="J357" s="96"/>
      <c r="K357" s="86">
        <v>82.5</v>
      </c>
      <c r="L357" s="86">
        <v>165</v>
      </c>
      <c r="M357" s="86">
        <v>164.95</v>
      </c>
      <c r="N357" s="86">
        <f t="shared" si="5"/>
        <v>0</v>
      </c>
      <c r="O357" s="97" t="s">
        <v>566</v>
      </c>
      <c r="P357" s="98" t="s">
        <v>120</v>
      </c>
      <c r="Q357">
        <f>--ISNUMBER(IFERROR(SEARCH(Orders!$E18,O357,1),""))</f>
        <v>1</v>
      </c>
      <c r="R357">
        <f>IF(Q357=1,COUNTIF($Q$2:Q357,1),"")</f>
        <v>356</v>
      </c>
      <c r="S357" t="str">
        <f>IFERROR(INDEX($O2:$O986,MATCH(ROWS($Q$2:Q357),$R2:$R986,0)),"")</f>
        <v>M80010-240-M  M Mason Mid</v>
      </c>
    </row>
    <row r="358" spans="1:19" x14ac:dyDescent="0.25">
      <c r="A358" s="80">
        <v>13</v>
      </c>
      <c r="B358" s="81" t="s">
        <v>551</v>
      </c>
      <c r="C358" s="95" t="s">
        <v>403</v>
      </c>
      <c r="D358" s="95" t="s">
        <v>113</v>
      </c>
      <c r="E358" s="95" t="s">
        <v>309</v>
      </c>
      <c r="F358" s="82" t="s">
        <v>404</v>
      </c>
      <c r="G358" s="83" t="s">
        <v>574</v>
      </c>
      <c r="H358" s="84" t="s">
        <v>377</v>
      </c>
      <c r="I358" s="82">
        <v>12</v>
      </c>
      <c r="J358" s="96"/>
      <c r="K358" s="86">
        <v>82.5</v>
      </c>
      <c r="L358" s="86">
        <v>165</v>
      </c>
      <c r="M358" s="86">
        <v>164.95</v>
      </c>
      <c r="N358" s="86">
        <f t="shared" si="5"/>
        <v>0</v>
      </c>
      <c r="O358" s="97" t="s">
        <v>566</v>
      </c>
      <c r="P358" s="98" t="s">
        <v>120</v>
      </c>
      <c r="Q358">
        <f>--ISNUMBER(IFERROR(SEARCH(Orders!$E18,O358,1),""))</f>
        <v>1</v>
      </c>
      <c r="R358">
        <f>IF(Q358=1,COUNTIF($Q$2:Q358,1),"")</f>
        <v>357</v>
      </c>
      <c r="S358" t="str">
        <f>IFERROR(INDEX($O2:$O986,MATCH(ROWS($Q$2:Q358),$R2:$R986,0)),"")</f>
        <v>M80010-240-M  M Mason Mid</v>
      </c>
    </row>
    <row r="359" spans="1:19" x14ac:dyDescent="0.25">
      <c r="A359" s="80">
        <v>13</v>
      </c>
      <c r="B359" s="81" t="s">
        <v>551</v>
      </c>
      <c r="C359" s="95" t="s">
        <v>403</v>
      </c>
      <c r="D359" s="95" t="s">
        <v>113</v>
      </c>
      <c r="E359" s="95" t="s">
        <v>309</v>
      </c>
      <c r="F359" s="82" t="s">
        <v>404</v>
      </c>
      <c r="G359" s="83" t="s">
        <v>575</v>
      </c>
      <c r="H359" s="84" t="s">
        <v>377</v>
      </c>
      <c r="I359" s="82">
        <v>12.5</v>
      </c>
      <c r="J359" s="96"/>
      <c r="K359" s="86">
        <v>82.5</v>
      </c>
      <c r="L359" s="86">
        <v>165</v>
      </c>
      <c r="M359" s="86">
        <v>164.95</v>
      </c>
      <c r="N359" s="86">
        <f t="shared" si="5"/>
        <v>0</v>
      </c>
      <c r="O359" s="97" t="s">
        <v>566</v>
      </c>
      <c r="P359" s="98" t="s">
        <v>120</v>
      </c>
      <c r="Q359">
        <f>--ISNUMBER(IFERROR(SEARCH(Orders!$E18,O359,1),""))</f>
        <v>1</v>
      </c>
      <c r="R359">
        <f>IF(Q359=1,COUNTIF($Q$2:Q359,1),"")</f>
        <v>358</v>
      </c>
      <c r="S359" t="str">
        <f>IFERROR(INDEX($O2:$O986,MATCH(ROWS($Q$2:Q359),$R2:$R986,0)),"")</f>
        <v>M80010-240-M  M Mason Mid</v>
      </c>
    </row>
    <row r="360" spans="1:19" x14ac:dyDescent="0.25">
      <c r="A360" s="80">
        <v>13</v>
      </c>
      <c r="B360" s="81" t="s">
        <v>551</v>
      </c>
      <c r="C360" s="95" t="s">
        <v>403</v>
      </c>
      <c r="D360" s="95" t="s">
        <v>113</v>
      </c>
      <c r="E360" s="95" t="s">
        <v>309</v>
      </c>
      <c r="F360" s="82" t="s">
        <v>404</v>
      </c>
      <c r="G360" s="83" t="s">
        <v>576</v>
      </c>
      <c r="H360" s="84" t="s">
        <v>377</v>
      </c>
      <c r="I360" s="82">
        <v>13</v>
      </c>
      <c r="J360" s="96"/>
      <c r="K360" s="86">
        <v>82.5</v>
      </c>
      <c r="L360" s="86">
        <v>165</v>
      </c>
      <c r="M360" s="86">
        <v>164.95</v>
      </c>
      <c r="N360" s="86">
        <f t="shared" si="5"/>
        <v>0</v>
      </c>
      <c r="O360" s="97" t="s">
        <v>566</v>
      </c>
      <c r="P360" s="98" t="s">
        <v>120</v>
      </c>
      <c r="Q360">
        <f>--ISNUMBER(IFERROR(SEARCH(Orders!$E18,O360,1),""))</f>
        <v>1</v>
      </c>
      <c r="R360">
        <f>IF(Q360=1,COUNTIF($Q$2:Q360,1),"")</f>
        <v>359</v>
      </c>
      <c r="S360" t="str">
        <f>IFERROR(INDEX($O2:$O986,MATCH(ROWS($Q$2:Q360),$R2:$R986,0)),"")</f>
        <v>M80010-240-M  M Mason Mid</v>
      </c>
    </row>
    <row r="361" spans="1:19" x14ac:dyDescent="0.25">
      <c r="A361" s="80">
        <v>13</v>
      </c>
      <c r="B361" s="81" t="s">
        <v>551</v>
      </c>
      <c r="C361" s="95" t="s">
        <v>403</v>
      </c>
      <c r="D361" s="95" t="s">
        <v>113</v>
      </c>
      <c r="E361" s="95" t="s">
        <v>309</v>
      </c>
      <c r="F361" s="82" t="s">
        <v>404</v>
      </c>
      <c r="G361" s="83" t="s">
        <v>577</v>
      </c>
      <c r="H361" s="84" t="s">
        <v>377</v>
      </c>
      <c r="I361" s="82">
        <v>14</v>
      </c>
      <c r="J361" s="96"/>
      <c r="K361" s="86">
        <v>82.5</v>
      </c>
      <c r="L361" s="86">
        <v>165</v>
      </c>
      <c r="M361" s="86">
        <v>164.95</v>
      </c>
      <c r="N361" s="86">
        <f t="shared" si="5"/>
        <v>0</v>
      </c>
      <c r="O361" s="97" t="s">
        <v>566</v>
      </c>
      <c r="P361" s="98" t="s">
        <v>120</v>
      </c>
      <c r="Q361">
        <f>--ISNUMBER(IFERROR(SEARCH(Orders!$E18,O361,1),""))</f>
        <v>1</v>
      </c>
      <c r="R361">
        <f>IF(Q361=1,COUNTIF($Q$2:Q361,1),"")</f>
        <v>360</v>
      </c>
      <c r="S361" t="str">
        <f>IFERROR(INDEX($O2:$O986,MATCH(ROWS($Q$2:Q361),$R2:$R986,0)),"")</f>
        <v>M80010-240-M  M Mason Mid</v>
      </c>
    </row>
    <row r="362" spans="1:19" x14ac:dyDescent="0.25">
      <c r="A362" s="80">
        <v>13</v>
      </c>
      <c r="B362" s="81" t="s">
        <v>551</v>
      </c>
      <c r="C362" s="95" t="s">
        <v>578</v>
      </c>
      <c r="D362" s="95" t="s">
        <v>113</v>
      </c>
      <c r="E362" s="95" t="s">
        <v>309</v>
      </c>
      <c r="F362" s="82" t="s">
        <v>579</v>
      </c>
      <c r="G362" s="83" t="s">
        <v>580</v>
      </c>
      <c r="H362" s="84" t="s">
        <v>377</v>
      </c>
      <c r="I362" s="82">
        <v>8</v>
      </c>
      <c r="J362" s="96"/>
      <c r="K362" s="86">
        <v>82.5</v>
      </c>
      <c r="L362" s="86">
        <v>165</v>
      </c>
      <c r="M362" s="86">
        <v>164.95</v>
      </c>
      <c r="N362" s="86">
        <f t="shared" si="5"/>
        <v>0</v>
      </c>
      <c r="O362" s="97" t="s">
        <v>581</v>
      </c>
      <c r="P362" s="98" t="s">
        <v>120</v>
      </c>
      <c r="Q362">
        <f>--ISNUMBER(IFERROR(SEARCH(Orders!$E18,O362,1),""))</f>
        <v>1</v>
      </c>
      <c r="R362">
        <f>IF(Q362=1,COUNTIF($Q$2:Q362,1),"")</f>
        <v>361</v>
      </c>
      <c r="S362" t="str">
        <f>IFERROR(INDEX($O2:$O986,MATCH(ROWS($Q$2:Q362),$R2:$R986,0)),"")</f>
        <v>M80010-303-M  M Mason Mid</v>
      </c>
    </row>
    <row r="363" spans="1:19" x14ac:dyDescent="0.25">
      <c r="A363" s="80">
        <v>13</v>
      </c>
      <c r="B363" s="81" t="s">
        <v>551</v>
      </c>
      <c r="C363" s="95" t="s">
        <v>578</v>
      </c>
      <c r="D363" s="95" t="s">
        <v>113</v>
      </c>
      <c r="E363" s="95" t="s">
        <v>309</v>
      </c>
      <c r="F363" s="82" t="s">
        <v>579</v>
      </c>
      <c r="G363" s="83" t="s">
        <v>582</v>
      </c>
      <c r="H363" s="84" t="s">
        <v>377</v>
      </c>
      <c r="I363" s="82">
        <v>8.5</v>
      </c>
      <c r="J363" s="96"/>
      <c r="K363" s="86">
        <v>82.5</v>
      </c>
      <c r="L363" s="86">
        <v>165</v>
      </c>
      <c r="M363" s="86">
        <v>164.95</v>
      </c>
      <c r="N363" s="86">
        <f t="shared" si="5"/>
        <v>0</v>
      </c>
      <c r="O363" s="97" t="s">
        <v>581</v>
      </c>
      <c r="P363" s="98" t="s">
        <v>120</v>
      </c>
      <c r="Q363">
        <f>--ISNUMBER(IFERROR(SEARCH(Orders!$E18,O363,1),""))</f>
        <v>1</v>
      </c>
      <c r="R363">
        <f>IF(Q363=1,COUNTIF($Q$2:Q363,1),"")</f>
        <v>362</v>
      </c>
      <c r="S363" t="str">
        <f>IFERROR(INDEX($O2:$O986,MATCH(ROWS($Q$2:Q363),$R2:$R986,0)),"")</f>
        <v>M80010-303-M  M Mason Mid</v>
      </c>
    </row>
    <row r="364" spans="1:19" x14ac:dyDescent="0.25">
      <c r="A364" s="80">
        <v>13</v>
      </c>
      <c r="B364" s="81" t="s">
        <v>551</v>
      </c>
      <c r="C364" s="95" t="s">
        <v>578</v>
      </c>
      <c r="D364" s="95" t="s">
        <v>113</v>
      </c>
      <c r="E364" s="95" t="s">
        <v>309</v>
      </c>
      <c r="F364" s="82" t="s">
        <v>579</v>
      </c>
      <c r="G364" s="83" t="s">
        <v>583</v>
      </c>
      <c r="H364" s="84" t="s">
        <v>377</v>
      </c>
      <c r="I364" s="82">
        <v>9</v>
      </c>
      <c r="J364" s="96"/>
      <c r="K364" s="86">
        <v>82.5</v>
      </c>
      <c r="L364" s="86">
        <v>165</v>
      </c>
      <c r="M364" s="86">
        <v>164.95</v>
      </c>
      <c r="N364" s="86">
        <f t="shared" si="5"/>
        <v>0</v>
      </c>
      <c r="O364" s="97" t="s">
        <v>581</v>
      </c>
      <c r="P364" s="98" t="s">
        <v>120</v>
      </c>
      <c r="Q364">
        <f>--ISNUMBER(IFERROR(SEARCH(Orders!$E18,O364,1),""))</f>
        <v>1</v>
      </c>
      <c r="R364">
        <f>IF(Q364=1,COUNTIF($Q$2:Q364,1),"")</f>
        <v>363</v>
      </c>
      <c r="S364" t="str">
        <f>IFERROR(INDEX($O2:$O986,MATCH(ROWS($Q$2:Q364),$R2:$R986,0)),"")</f>
        <v>M80010-303-M  M Mason Mid</v>
      </c>
    </row>
    <row r="365" spans="1:19" x14ac:dyDescent="0.25">
      <c r="A365" s="80">
        <v>13</v>
      </c>
      <c r="B365" s="81" t="s">
        <v>551</v>
      </c>
      <c r="C365" s="95" t="s">
        <v>578</v>
      </c>
      <c r="D365" s="95" t="s">
        <v>113</v>
      </c>
      <c r="E365" s="95" t="s">
        <v>309</v>
      </c>
      <c r="F365" s="82" t="s">
        <v>579</v>
      </c>
      <c r="G365" s="83" t="s">
        <v>584</v>
      </c>
      <c r="H365" s="84" t="s">
        <v>377</v>
      </c>
      <c r="I365" s="82">
        <v>9.5</v>
      </c>
      <c r="J365" s="96"/>
      <c r="K365" s="86">
        <v>82.5</v>
      </c>
      <c r="L365" s="86">
        <v>165</v>
      </c>
      <c r="M365" s="86">
        <v>164.95</v>
      </c>
      <c r="N365" s="86">
        <f t="shared" si="5"/>
        <v>0</v>
      </c>
      <c r="O365" s="97" t="s">
        <v>581</v>
      </c>
      <c r="P365" s="98" t="s">
        <v>120</v>
      </c>
      <c r="Q365">
        <f>--ISNUMBER(IFERROR(SEARCH(Orders!$E18,O365,1),""))</f>
        <v>1</v>
      </c>
      <c r="R365">
        <f>IF(Q365=1,COUNTIF($Q$2:Q365,1),"")</f>
        <v>364</v>
      </c>
      <c r="S365" t="str">
        <f>IFERROR(INDEX($O2:$O986,MATCH(ROWS($Q$2:Q365),$R2:$R986,0)),"")</f>
        <v>M80010-303-M  M Mason Mid</v>
      </c>
    </row>
    <row r="366" spans="1:19" x14ac:dyDescent="0.25">
      <c r="A366" s="80">
        <v>13</v>
      </c>
      <c r="B366" s="81" t="s">
        <v>551</v>
      </c>
      <c r="C366" s="95" t="s">
        <v>578</v>
      </c>
      <c r="D366" s="95" t="s">
        <v>113</v>
      </c>
      <c r="E366" s="95" t="s">
        <v>309</v>
      </c>
      <c r="F366" s="82" t="s">
        <v>579</v>
      </c>
      <c r="G366" s="83" t="s">
        <v>585</v>
      </c>
      <c r="H366" s="84" t="s">
        <v>377</v>
      </c>
      <c r="I366" s="82">
        <v>10</v>
      </c>
      <c r="J366" s="96"/>
      <c r="K366" s="86">
        <v>82.5</v>
      </c>
      <c r="L366" s="86">
        <v>165</v>
      </c>
      <c r="M366" s="86">
        <v>164.95</v>
      </c>
      <c r="N366" s="86">
        <f t="shared" si="5"/>
        <v>0</v>
      </c>
      <c r="O366" s="97" t="s">
        <v>581</v>
      </c>
      <c r="P366" s="98" t="s">
        <v>120</v>
      </c>
      <c r="Q366">
        <f>--ISNUMBER(IFERROR(SEARCH(Orders!$E18,O366,1),""))</f>
        <v>1</v>
      </c>
      <c r="R366">
        <f>IF(Q366=1,COUNTIF($Q$2:Q366,1),"")</f>
        <v>365</v>
      </c>
      <c r="S366" t="str">
        <f>IFERROR(INDEX($O2:$O986,MATCH(ROWS($Q$2:Q366),$R2:$R986,0)),"")</f>
        <v>M80010-303-M  M Mason Mid</v>
      </c>
    </row>
    <row r="367" spans="1:19" x14ac:dyDescent="0.25">
      <c r="A367" s="80">
        <v>13</v>
      </c>
      <c r="B367" s="81" t="s">
        <v>551</v>
      </c>
      <c r="C367" s="95" t="s">
        <v>578</v>
      </c>
      <c r="D367" s="95" t="s">
        <v>113</v>
      </c>
      <c r="E367" s="95" t="s">
        <v>309</v>
      </c>
      <c r="F367" s="82" t="s">
        <v>579</v>
      </c>
      <c r="G367" s="83" t="s">
        <v>586</v>
      </c>
      <c r="H367" s="84" t="s">
        <v>377</v>
      </c>
      <c r="I367" s="82">
        <v>10.5</v>
      </c>
      <c r="J367" s="96"/>
      <c r="K367" s="86">
        <v>82.5</v>
      </c>
      <c r="L367" s="86">
        <v>165</v>
      </c>
      <c r="M367" s="86">
        <v>164.95</v>
      </c>
      <c r="N367" s="86">
        <f t="shared" si="5"/>
        <v>0</v>
      </c>
      <c r="O367" s="97" t="s">
        <v>581</v>
      </c>
      <c r="P367" s="98" t="s">
        <v>120</v>
      </c>
      <c r="Q367">
        <f>--ISNUMBER(IFERROR(SEARCH(Orders!$E18,O367,1),""))</f>
        <v>1</v>
      </c>
      <c r="R367">
        <f>IF(Q367=1,COUNTIF($Q$2:Q367,1),"")</f>
        <v>366</v>
      </c>
      <c r="S367" t="str">
        <f>IFERROR(INDEX($O2:$O986,MATCH(ROWS($Q$2:Q367),$R2:$R986,0)),"")</f>
        <v>M80010-303-M  M Mason Mid</v>
      </c>
    </row>
    <row r="368" spans="1:19" x14ac:dyDescent="0.25">
      <c r="A368" s="80">
        <v>13</v>
      </c>
      <c r="B368" s="81" t="s">
        <v>551</v>
      </c>
      <c r="C368" s="95" t="s">
        <v>578</v>
      </c>
      <c r="D368" s="95" t="s">
        <v>113</v>
      </c>
      <c r="E368" s="95" t="s">
        <v>309</v>
      </c>
      <c r="F368" s="82" t="s">
        <v>579</v>
      </c>
      <c r="G368" s="83" t="s">
        <v>587</v>
      </c>
      <c r="H368" s="84" t="s">
        <v>377</v>
      </c>
      <c r="I368" s="82">
        <v>11</v>
      </c>
      <c r="J368" s="96"/>
      <c r="K368" s="86">
        <v>82.5</v>
      </c>
      <c r="L368" s="86">
        <v>165</v>
      </c>
      <c r="M368" s="86">
        <v>164.95</v>
      </c>
      <c r="N368" s="86">
        <f t="shared" si="5"/>
        <v>0</v>
      </c>
      <c r="O368" s="97" t="s">
        <v>581</v>
      </c>
      <c r="P368" s="98" t="s">
        <v>120</v>
      </c>
      <c r="Q368">
        <f>--ISNUMBER(IFERROR(SEARCH(Orders!$E18,O368,1),""))</f>
        <v>1</v>
      </c>
      <c r="R368">
        <f>IF(Q368=1,COUNTIF($Q$2:Q368,1),"")</f>
        <v>367</v>
      </c>
      <c r="S368" t="str">
        <f>IFERROR(INDEX($O2:$O986,MATCH(ROWS($Q$2:Q368),$R2:$R986,0)),"")</f>
        <v>M80010-303-M  M Mason Mid</v>
      </c>
    </row>
    <row r="369" spans="1:19" x14ac:dyDescent="0.25">
      <c r="A369" s="80">
        <v>13</v>
      </c>
      <c r="B369" s="81" t="s">
        <v>551</v>
      </c>
      <c r="C369" s="95" t="s">
        <v>578</v>
      </c>
      <c r="D369" s="95" t="s">
        <v>113</v>
      </c>
      <c r="E369" s="95" t="s">
        <v>309</v>
      </c>
      <c r="F369" s="82" t="s">
        <v>579</v>
      </c>
      <c r="G369" s="83" t="s">
        <v>588</v>
      </c>
      <c r="H369" s="84" t="s">
        <v>377</v>
      </c>
      <c r="I369" s="82">
        <v>11.5</v>
      </c>
      <c r="J369" s="96"/>
      <c r="K369" s="86">
        <v>82.5</v>
      </c>
      <c r="L369" s="86">
        <v>165</v>
      </c>
      <c r="M369" s="86">
        <v>164.95</v>
      </c>
      <c r="N369" s="86">
        <f t="shared" si="5"/>
        <v>0</v>
      </c>
      <c r="O369" s="97" t="s">
        <v>581</v>
      </c>
      <c r="P369" s="98" t="s">
        <v>120</v>
      </c>
      <c r="Q369">
        <f>--ISNUMBER(IFERROR(SEARCH(Orders!$E18,O369,1),""))</f>
        <v>1</v>
      </c>
      <c r="R369">
        <f>IF(Q369=1,COUNTIF($Q$2:Q369,1),"")</f>
        <v>368</v>
      </c>
      <c r="S369" t="str">
        <f>IFERROR(INDEX($O2:$O986,MATCH(ROWS($Q$2:Q369),$R2:$R986,0)),"")</f>
        <v>M80010-303-M  M Mason Mid</v>
      </c>
    </row>
    <row r="370" spans="1:19" x14ac:dyDescent="0.25">
      <c r="A370" s="80">
        <v>13</v>
      </c>
      <c r="B370" s="81" t="s">
        <v>551</v>
      </c>
      <c r="C370" s="95" t="s">
        <v>578</v>
      </c>
      <c r="D370" s="95" t="s">
        <v>113</v>
      </c>
      <c r="E370" s="95" t="s">
        <v>309</v>
      </c>
      <c r="F370" s="82" t="s">
        <v>579</v>
      </c>
      <c r="G370" s="83" t="s">
        <v>589</v>
      </c>
      <c r="H370" s="84" t="s">
        <v>377</v>
      </c>
      <c r="I370" s="82">
        <v>12</v>
      </c>
      <c r="J370" s="96"/>
      <c r="K370" s="86">
        <v>82.5</v>
      </c>
      <c r="L370" s="86">
        <v>165</v>
      </c>
      <c r="M370" s="86">
        <v>164.95</v>
      </c>
      <c r="N370" s="86">
        <f t="shared" si="5"/>
        <v>0</v>
      </c>
      <c r="O370" s="97" t="s">
        <v>581</v>
      </c>
      <c r="P370" s="98" t="s">
        <v>120</v>
      </c>
      <c r="Q370">
        <f>--ISNUMBER(IFERROR(SEARCH(Orders!$E18,O370,1),""))</f>
        <v>1</v>
      </c>
      <c r="R370">
        <f>IF(Q370=1,COUNTIF($Q$2:Q370,1),"")</f>
        <v>369</v>
      </c>
      <c r="S370" t="str">
        <f>IFERROR(INDEX($O2:$O986,MATCH(ROWS($Q$2:Q370),$R2:$R986,0)),"")</f>
        <v>M80010-303-M  M Mason Mid</v>
      </c>
    </row>
    <row r="371" spans="1:19" x14ac:dyDescent="0.25">
      <c r="A371" s="80">
        <v>13</v>
      </c>
      <c r="B371" s="81" t="s">
        <v>551</v>
      </c>
      <c r="C371" s="95" t="s">
        <v>578</v>
      </c>
      <c r="D371" s="95" t="s">
        <v>113</v>
      </c>
      <c r="E371" s="95" t="s">
        <v>309</v>
      </c>
      <c r="F371" s="82" t="s">
        <v>579</v>
      </c>
      <c r="G371" s="83" t="s">
        <v>590</v>
      </c>
      <c r="H371" s="84" t="s">
        <v>377</v>
      </c>
      <c r="I371" s="82">
        <v>12.5</v>
      </c>
      <c r="J371" s="96"/>
      <c r="K371" s="86">
        <v>82.5</v>
      </c>
      <c r="L371" s="86">
        <v>165</v>
      </c>
      <c r="M371" s="86">
        <v>164.95</v>
      </c>
      <c r="N371" s="86">
        <f t="shared" si="5"/>
        <v>0</v>
      </c>
      <c r="O371" s="97" t="s">
        <v>581</v>
      </c>
      <c r="P371" s="98" t="s">
        <v>120</v>
      </c>
      <c r="Q371">
        <f>--ISNUMBER(IFERROR(SEARCH(Orders!$E18,O371,1),""))</f>
        <v>1</v>
      </c>
      <c r="R371">
        <f>IF(Q371=1,COUNTIF($Q$2:Q371,1),"")</f>
        <v>370</v>
      </c>
      <c r="S371" t="str">
        <f>IFERROR(INDEX($O2:$O986,MATCH(ROWS($Q$2:Q371),$R2:$R986,0)),"")</f>
        <v>M80010-303-M  M Mason Mid</v>
      </c>
    </row>
    <row r="372" spans="1:19" x14ac:dyDescent="0.25">
      <c r="A372" s="80">
        <v>13</v>
      </c>
      <c r="B372" s="81" t="s">
        <v>551</v>
      </c>
      <c r="C372" s="95" t="s">
        <v>578</v>
      </c>
      <c r="D372" s="95" t="s">
        <v>113</v>
      </c>
      <c r="E372" s="95" t="s">
        <v>309</v>
      </c>
      <c r="F372" s="82" t="s">
        <v>579</v>
      </c>
      <c r="G372" s="83" t="s">
        <v>591</v>
      </c>
      <c r="H372" s="84" t="s">
        <v>377</v>
      </c>
      <c r="I372" s="82">
        <v>13</v>
      </c>
      <c r="J372" s="96"/>
      <c r="K372" s="86">
        <v>82.5</v>
      </c>
      <c r="L372" s="86">
        <v>165</v>
      </c>
      <c r="M372" s="86">
        <v>164.95</v>
      </c>
      <c r="N372" s="86">
        <f t="shared" si="5"/>
        <v>0</v>
      </c>
      <c r="O372" s="97" t="s">
        <v>581</v>
      </c>
      <c r="P372" s="98" t="s">
        <v>120</v>
      </c>
      <c r="Q372">
        <f>--ISNUMBER(IFERROR(SEARCH(Orders!$E18,O372,1),""))</f>
        <v>1</v>
      </c>
      <c r="R372">
        <f>IF(Q372=1,COUNTIF($Q$2:Q372,1),"")</f>
        <v>371</v>
      </c>
      <c r="S372" t="str">
        <f>IFERROR(INDEX($O2:$O986,MATCH(ROWS($Q$2:Q372),$R2:$R986,0)),"")</f>
        <v>M80010-303-M  M Mason Mid</v>
      </c>
    </row>
    <row r="373" spans="1:19" x14ac:dyDescent="0.25">
      <c r="A373" s="80">
        <v>13</v>
      </c>
      <c r="B373" s="81" t="s">
        <v>551</v>
      </c>
      <c r="C373" s="95" t="s">
        <v>578</v>
      </c>
      <c r="D373" s="95" t="s">
        <v>113</v>
      </c>
      <c r="E373" s="95" t="s">
        <v>309</v>
      </c>
      <c r="F373" s="82" t="s">
        <v>579</v>
      </c>
      <c r="G373" s="83" t="s">
        <v>592</v>
      </c>
      <c r="H373" s="84" t="s">
        <v>377</v>
      </c>
      <c r="I373" s="82">
        <v>14</v>
      </c>
      <c r="J373" s="96"/>
      <c r="K373" s="86">
        <v>82.5</v>
      </c>
      <c r="L373" s="86">
        <v>165</v>
      </c>
      <c r="M373" s="86">
        <v>164.95</v>
      </c>
      <c r="N373" s="86">
        <f t="shared" si="5"/>
        <v>0</v>
      </c>
      <c r="O373" s="97" t="s">
        <v>581</v>
      </c>
      <c r="P373" s="98" t="s">
        <v>120</v>
      </c>
      <c r="Q373">
        <f>--ISNUMBER(IFERROR(SEARCH(Orders!$E18,O373,1),""))</f>
        <v>1</v>
      </c>
      <c r="R373">
        <f>IF(Q373=1,COUNTIF($Q$2:Q373,1),"")</f>
        <v>372</v>
      </c>
      <c r="S373" t="str">
        <f>IFERROR(INDEX($O2:$O986,MATCH(ROWS($Q$2:Q373),$R2:$R986,0)),"")</f>
        <v>M80010-303-M  M Mason Mid</v>
      </c>
    </row>
    <row r="374" spans="1:19" x14ac:dyDescent="0.25">
      <c r="A374" s="80">
        <v>9</v>
      </c>
      <c r="B374" s="81" t="s">
        <v>593</v>
      </c>
      <c r="C374" s="95" t="s">
        <v>418</v>
      </c>
      <c r="D374" s="95" t="s">
        <v>113</v>
      </c>
      <c r="E374" s="95" t="s">
        <v>167</v>
      </c>
      <c r="F374" s="82" t="s">
        <v>419</v>
      </c>
      <c r="G374" s="83" t="s">
        <v>594</v>
      </c>
      <c r="H374" s="84" t="s">
        <v>377</v>
      </c>
      <c r="I374" s="82">
        <v>8</v>
      </c>
      <c r="J374" s="96"/>
      <c r="K374" s="86">
        <v>87.5</v>
      </c>
      <c r="L374" s="86">
        <v>175</v>
      </c>
      <c r="M374" s="86">
        <v>174.95</v>
      </c>
      <c r="N374" s="86">
        <f t="shared" si="5"/>
        <v>0</v>
      </c>
      <c r="O374" s="97" t="s">
        <v>595</v>
      </c>
      <c r="P374" s="98" t="s">
        <v>120</v>
      </c>
      <c r="Q374">
        <f>--ISNUMBER(IFERROR(SEARCH(Orders!$E18,O374,1),""))</f>
        <v>1</v>
      </c>
      <c r="R374">
        <f>IF(Q374=1,COUNTIF($Q$2:Q374,1),"")</f>
        <v>373</v>
      </c>
      <c r="S374" t="str">
        <f>IFERROR(INDEX($O2:$O986,MATCH(ROWS($Q$2:Q374),$R2:$R986,0)),"")</f>
        <v>M80012-305-M  M Halden</v>
      </c>
    </row>
    <row r="375" spans="1:19" x14ac:dyDescent="0.25">
      <c r="A375" s="80">
        <v>9</v>
      </c>
      <c r="B375" s="81" t="s">
        <v>593</v>
      </c>
      <c r="C375" s="95" t="s">
        <v>418</v>
      </c>
      <c r="D375" s="95" t="s">
        <v>113</v>
      </c>
      <c r="E375" s="95" t="s">
        <v>167</v>
      </c>
      <c r="F375" s="82" t="s">
        <v>419</v>
      </c>
      <c r="G375" s="83" t="s">
        <v>596</v>
      </c>
      <c r="H375" s="84" t="s">
        <v>377</v>
      </c>
      <c r="I375" s="82">
        <v>8.5</v>
      </c>
      <c r="J375" s="96"/>
      <c r="K375" s="86">
        <v>87.5</v>
      </c>
      <c r="L375" s="86">
        <v>175</v>
      </c>
      <c r="M375" s="86">
        <v>174.95</v>
      </c>
      <c r="N375" s="86">
        <f t="shared" si="5"/>
        <v>0</v>
      </c>
      <c r="O375" s="97" t="s">
        <v>595</v>
      </c>
      <c r="P375" s="98" t="s">
        <v>120</v>
      </c>
      <c r="Q375">
        <f>--ISNUMBER(IFERROR(SEARCH(Orders!$E18,O375,1),""))</f>
        <v>1</v>
      </c>
      <c r="R375">
        <f>IF(Q375=1,COUNTIF($Q$2:Q375,1),"")</f>
        <v>374</v>
      </c>
      <c r="S375" t="str">
        <f>IFERROR(INDEX($O2:$O986,MATCH(ROWS($Q$2:Q375),$R2:$R986,0)),"")</f>
        <v>M80012-305-M  M Halden</v>
      </c>
    </row>
    <row r="376" spans="1:19" x14ac:dyDescent="0.25">
      <c r="A376" s="80">
        <v>9</v>
      </c>
      <c r="B376" s="81" t="s">
        <v>593</v>
      </c>
      <c r="C376" s="95" t="s">
        <v>418</v>
      </c>
      <c r="D376" s="95" t="s">
        <v>113</v>
      </c>
      <c r="E376" s="95" t="s">
        <v>167</v>
      </c>
      <c r="F376" s="82" t="s">
        <v>419</v>
      </c>
      <c r="G376" s="83" t="s">
        <v>597</v>
      </c>
      <c r="H376" s="84" t="s">
        <v>377</v>
      </c>
      <c r="I376" s="82">
        <v>9</v>
      </c>
      <c r="J376" s="96"/>
      <c r="K376" s="86">
        <v>87.5</v>
      </c>
      <c r="L376" s="86">
        <v>175</v>
      </c>
      <c r="M376" s="86">
        <v>174.95</v>
      </c>
      <c r="N376" s="86">
        <f t="shared" si="5"/>
        <v>0</v>
      </c>
      <c r="O376" s="97" t="s">
        <v>595</v>
      </c>
      <c r="P376" s="98" t="s">
        <v>120</v>
      </c>
      <c r="Q376">
        <f>--ISNUMBER(IFERROR(SEARCH(Orders!$E18,O376,1),""))</f>
        <v>1</v>
      </c>
      <c r="R376">
        <f>IF(Q376=1,COUNTIF($Q$2:Q376,1),"")</f>
        <v>375</v>
      </c>
      <c r="S376" t="str">
        <f>IFERROR(INDEX($O2:$O986,MATCH(ROWS($Q$2:Q376),$R2:$R986,0)),"")</f>
        <v>M80012-305-M  M Halden</v>
      </c>
    </row>
    <row r="377" spans="1:19" x14ac:dyDescent="0.25">
      <c r="A377" s="80">
        <v>9</v>
      </c>
      <c r="B377" s="81" t="s">
        <v>593</v>
      </c>
      <c r="C377" s="95" t="s">
        <v>418</v>
      </c>
      <c r="D377" s="95" t="s">
        <v>113</v>
      </c>
      <c r="E377" s="95" t="s">
        <v>167</v>
      </c>
      <c r="F377" s="82" t="s">
        <v>419</v>
      </c>
      <c r="G377" s="83" t="s">
        <v>598</v>
      </c>
      <c r="H377" s="84" t="s">
        <v>377</v>
      </c>
      <c r="I377" s="82">
        <v>9.5</v>
      </c>
      <c r="J377" s="96"/>
      <c r="K377" s="86">
        <v>87.5</v>
      </c>
      <c r="L377" s="86">
        <v>175</v>
      </c>
      <c r="M377" s="86">
        <v>174.95</v>
      </c>
      <c r="N377" s="86">
        <f t="shared" si="5"/>
        <v>0</v>
      </c>
      <c r="O377" s="97" t="s">
        <v>595</v>
      </c>
      <c r="P377" s="98" t="s">
        <v>120</v>
      </c>
      <c r="Q377">
        <f>--ISNUMBER(IFERROR(SEARCH(Orders!$E18,O377,1),""))</f>
        <v>1</v>
      </c>
      <c r="R377">
        <f>IF(Q377=1,COUNTIF($Q$2:Q377,1),"")</f>
        <v>376</v>
      </c>
      <c r="S377" t="str">
        <f>IFERROR(INDEX($O2:$O986,MATCH(ROWS($Q$2:Q377),$R2:$R986,0)),"")</f>
        <v>M80012-305-M  M Halden</v>
      </c>
    </row>
    <row r="378" spans="1:19" x14ac:dyDescent="0.25">
      <c r="A378" s="80">
        <v>9</v>
      </c>
      <c r="B378" s="81" t="s">
        <v>593</v>
      </c>
      <c r="C378" s="95" t="s">
        <v>418</v>
      </c>
      <c r="D378" s="95" t="s">
        <v>113</v>
      </c>
      <c r="E378" s="95" t="s">
        <v>167</v>
      </c>
      <c r="F378" s="82" t="s">
        <v>419</v>
      </c>
      <c r="G378" s="83" t="s">
        <v>599</v>
      </c>
      <c r="H378" s="84" t="s">
        <v>377</v>
      </c>
      <c r="I378" s="82">
        <v>10</v>
      </c>
      <c r="J378" s="96"/>
      <c r="K378" s="86">
        <v>87.5</v>
      </c>
      <c r="L378" s="86">
        <v>175</v>
      </c>
      <c r="M378" s="86">
        <v>174.95</v>
      </c>
      <c r="N378" s="86">
        <f t="shared" si="5"/>
        <v>0</v>
      </c>
      <c r="O378" s="97" t="s">
        <v>595</v>
      </c>
      <c r="P378" s="98" t="s">
        <v>120</v>
      </c>
      <c r="Q378">
        <f>--ISNUMBER(IFERROR(SEARCH(Orders!$E18,O378,1),""))</f>
        <v>1</v>
      </c>
      <c r="R378">
        <f>IF(Q378=1,COUNTIF($Q$2:Q378,1),"")</f>
        <v>377</v>
      </c>
      <c r="S378" t="str">
        <f>IFERROR(INDEX($O2:$O986,MATCH(ROWS($Q$2:Q378),$R2:$R986,0)),"")</f>
        <v>M80012-305-M  M Halden</v>
      </c>
    </row>
    <row r="379" spans="1:19" x14ac:dyDescent="0.25">
      <c r="A379" s="80">
        <v>9</v>
      </c>
      <c r="B379" s="81" t="s">
        <v>593</v>
      </c>
      <c r="C379" s="95" t="s">
        <v>418</v>
      </c>
      <c r="D379" s="95" t="s">
        <v>113</v>
      </c>
      <c r="E379" s="95" t="s">
        <v>167</v>
      </c>
      <c r="F379" s="82" t="s">
        <v>419</v>
      </c>
      <c r="G379" s="83" t="s">
        <v>600</v>
      </c>
      <c r="H379" s="84" t="s">
        <v>377</v>
      </c>
      <c r="I379" s="82">
        <v>10.5</v>
      </c>
      <c r="J379" s="96"/>
      <c r="K379" s="86">
        <v>87.5</v>
      </c>
      <c r="L379" s="86">
        <v>175</v>
      </c>
      <c r="M379" s="86">
        <v>174.95</v>
      </c>
      <c r="N379" s="86">
        <f t="shared" si="5"/>
        <v>0</v>
      </c>
      <c r="O379" s="97" t="s">
        <v>595</v>
      </c>
      <c r="P379" s="98" t="s">
        <v>120</v>
      </c>
      <c r="Q379">
        <f>--ISNUMBER(IFERROR(SEARCH(Orders!$E18,O379,1),""))</f>
        <v>1</v>
      </c>
      <c r="R379">
        <f>IF(Q379=1,COUNTIF($Q$2:Q379,1),"")</f>
        <v>378</v>
      </c>
      <c r="S379" t="str">
        <f>IFERROR(INDEX($O2:$O986,MATCH(ROWS($Q$2:Q379),$R2:$R986,0)),"")</f>
        <v>M80012-305-M  M Halden</v>
      </c>
    </row>
    <row r="380" spans="1:19" x14ac:dyDescent="0.25">
      <c r="A380" s="80">
        <v>9</v>
      </c>
      <c r="B380" s="81" t="s">
        <v>593</v>
      </c>
      <c r="C380" s="95" t="s">
        <v>418</v>
      </c>
      <c r="D380" s="95" t="s">
        <v>113</v>
      </c>
      <c r="E380" s="95" t="s">
        <v>167</v>
      </c>
      <c r="F380" s="82" t="s">
        <v>419</v>
      </c>
      <c r="G380" s="83" t="s">
        <v>601</v>
      </c>
      <c r="H380" s="84" t="s">
        <v>377</v>
      </c>
      <c r="I380" s="82">
        <v>11</v>
      </c>
      <c r="J380" s="96"/>
      <c r="K380" s="86">
        <v>87.5</v>
      </c>
      <c r="L380" s="86">
        <v>175</v>
      </c>
      <c r="M380" s="86">
        <v>174.95</v>
      </c>
      <c r="N380" s="86">
        <f t="shared" si="5"/>
        <v>0</v>
      </c>
      <c r="O380" s="97" t="s">
        <v>595</v>
      </c>
      <c r="P380" s="98" t="s">
        <v>120</v>
      </c>
      <c r="Q380">
        <f>--ISNUMBER(IFERROR(SEARCH(Orders!$E18,O380,1),""))</f>
        <v>1</v>
      </c>
      <c r="R380">
        <f>IF(Q380=1,COUNTIF($Q$2:Q380,1),"")</f>
        <v>379</v>
      </c>
      <c r="S380" t="str">
        <f>IFERROR(INDEX($O2:$O986,MATCH(ROWS($Q$2:Q380),$R2:$R986,0)),"")</f>
        <v>M80012-305-M  M Halden</v>
      </c>
    </row>
    <row r="381" spans="1:19" x14ac:dyDescent="0.25">
      <c r="A381" s="80">
        <v>9</v>
      </c>
      <c r="B381" s="81" t="s">
        <v>593</v>
      </c>
      <c r="C381" s="95" t="s">
        <v>418</v>
      </c>
      <c r="D381" s="95" t="s">
        <v>113</v>
      </c>
      <c r="E381" s="95" t="s">
        <v>167</v>
      </c>
      <c r="F381" s="82" t="s">
        <v>419</v>
      </c>
      <c r="G381" s="83" t="s">
        <v>602</v>
      </c>
      <c r="H381" s="84" t="s">
        <v>377</v>
      </c>
      <c r="I381" s="82">
        <v>11.5</v>
      </c>
      <c r="J381" s="96"/>
      <c r="K381" s="86">
        <v>87.5</v>
      </c>
      <c r="L381" s="86">
        <v>175</v>
      </c>
      <c r="M381" s="86">
        <v>174.95</v>
      </c>
      <c r="N381" s="86">
        <f t="shared" si="5"/>
        <v>0</v>
      </c>
      <c r="O381" s="97" t="s">
        <v>595</v>
      </c>
      <c r="P381" s="98" t="s">
        <v>120</v>
      </c>
      <c r="Q381">
        <f>--ISNUMBER(IFERROR(SEARCH(Orders!$E18,O381,1),""))</f>
        <v>1</v>
      </c>
      <c r="R381">
        <f>IF(Q381=1,COUNTIF($Q$2:Q381,1),"")</f>
        <v>380</v>
      </c>
      <c r="S381" t="str">
        <f>IFERROR(INDEX($O2:$O986,MATCH(ROWS($Q$2:Q381),$R2:$R986,0)),"")</f>
        <v>M80012-305-M  M Halden</v>
      </c>
    </row>
    <row r="382" spans="1:19" x14ac:dyDescent="0.25">
      <c r="A382" s="80">
        <v>9</v>
      </c>
      <c r="B382" s="81" t="s">
        <v>593</v>
      </c>
      <c r="C382" s="95" t="s">
        <v>418</v>
      </c>
      <c r="D382" s="95" t="s">
        <v>113</v>
      </c>
      <c r="E382" s="95" t="s">
        <v>167</v>
      </c>
      <c r="F382" s="82" t="s">
        <v>419</v>
      </c>
      <c r="G382" s="83" t="s">
        <v>603</v>
      </c>
      <c r="H382" s="84" t="s">
        <v>377</v>
      </c>
      <c r="I382" s="82">
        <v>12</v>
      </c>
      <c r="J382" s="96"/>
      <c r="K382" s="86">
        <v>87.5</v>
      </c>
      <c r="L382" s="86">
        <v>175</v>
      </c>
      <c r="M382" s="86">
        <v>174.95</v>
      </c>
      <c r="N382" s="86">
        <f t="shared" si="5"/>
        <v>0</v>
      </c>
      <c r="O382" s="97" t="s">
        <v>595</v>
      </c>
      <c r="P382" s="98" t="s">
        <v>120</v>
      </c>
      <c r="Q382">
        <f>--ISNUMBER(IFERROR(SEARCH(Orders!$E18,O382,1),""))</f>
        <v>1</v>
      </c>
      <c r="R382">
        <f>IF(Q382=1,COUNTIF($Q$2:Q382,1),"")</f>
        <v>381</v>
      </c>
      <c r="S382" t="str">
        <f>IFERROR(INDEX($O2:$O986,MATCH(ROWS($Q$2:Q382),$R2:$R986,0)),"")</f>
        <v>M80012-305-M  M Halden</v>
      </c>
    </row>
    <row r="383" spans="1:19" x14ac:dyDescent="0.25">
      <c r="A383" s="80">
        <v>9</v>
      </c>
      <c r="B383" s="81" t="s">
        <v>593</v>
      </c>
      <c r="C383" s="95" t="s">
        <v>418</v>
      </c>
      <c r="D383" s="95" t="s">
        <v>113</v>
      </c>
      <c r="E383" s="95" t="s">
        <v>167</v>
      </c>
      <c r="F383" s="82" t="s">
        <v>419</v>
      </c>
      <c r="G383" s="83" t="s">
        <v>604</v>
      </c>
      <c r="H383" s="84" t="s">
        <v>377</v>
      </c>
      <c r="I383" s="82">
        <v>12.5</v>
      </c>
      <c r="J383" s="96"/>
      <c r="K383" s="86">
        <v>87.5</v>
      </c>
      <c r="L383" s="86">
        <v>175</v>
      </c>
      <c r="M383" s="86">
        <v>174.95</v>
      </c>
      <c r="N383" s="86">
        <f t="shared" si="5"/>
        <v>0</v>
      </c>
      <c r="O383" s="97" t="s">
        <v>595</v>
      </c>
      <c r="P383" s="98" t="s">
        <v>120</v>
      </c>
      <c r="Q383">
        <f>--ISNUMBER(IFERROR(SEARCH(Orders!$E18,O383,1),""))</f>
        <v>1</v>
      </c>
      <c r="R383">
        <f>IF(Q383=1,COUNTIF($Q$2:Q383,1),"")</f>
        <v>382</v>
      </c>
      <c r="S383" t="str">
        <f>IFERROR(INDEX($O2:$O986,MATCH(ROWS($Q$2:Q383),$R2:$R986,0)),"")</f>
        <v>M80012-305-M  M Halden</v>
      </c>
    </row>
    <row r="384" spans="1:19" x14ac:dyDescent="0.25">
      <c r="A384" s="80">
        <v>9</v>
      </c>
      <c r="B384" s="81" t="s">
        <v>593</v>
      </c>
      <c r="C384" s="95" t="s">
        <v>418</v>
      </c>
      <c r="D384" s="95" t="s">
        <v>113</v>
      </c>
      <c r="E384" s="95" t="s">
        <v>167</v>
      </c>
      <c r="F384" s="82" t="s">
        <v>419</v>
      </c>
      <c r="G384" s="83" t="s">
        <v>605</v>
      </c>
      <c r="H384" s="84" t="s">
        <v>377</v>
      </c>
      <c r="I384" s="82">
        <v>13</v>
      </c>
      <c r="J384" s="96"/>
      <c r="K384" s="86">
        <v>87.5</v>
      </c>
      <c r="L384" s="86">
        <v>175</v>
      </c>
      <c r="M384" s="86">
        <v>174.95</v>
      </c>
      <c r="N384" s="86">
        <f t="shared" si="5"/>
        <v>0</v>
      </c>
      <c r="O384" s="97" t="s">
        <v>595</v>
      </c>
      <c r="P384" s="98" t="s">
        <v>120</v>
      </c>
      <c r="Q384">
        <f>--ISNUMBER(IFERROR(SEARCH(Orders!$E18,O384,1),""))</f>
        <v>1</v>
      </c>
      <c r="R384">
        <f>IF(Q384=1,COUNTIF($Q$2:Q384,1),"")</f>
        <v>383</v>
      </c>
      <c r="S384" t="str">
        <f>IFERROR(INDEX($O2:$O986,MATCH(ROWS($Q$2:Q384),$R2:$R986,0)),"")</f>
        <v>M80012-305-M  M Halden</v>
      </c>
    </row>
    <row r="385" spans="1:19" x14ac:dyDescent="0.25">
      <c r="A385" s="80">
        <v>9</v>
      </c>
      <c r="B385" s="81" t="s">
        <v>593</v>
      </c>
      <c r="C385" s="95" t="s">
        <v>418</v>
      </c>
      <c r="D385" s="95" t="s">
        <v>113</v>
      </c>
      <c r="E385" s="95" t="s">
        <v>167</v>
      </c>
      <c r="F385" s="82" t="s">
        <v>419</v>
      </c>
      <c r="G385" s="83" t="s">
        <v>606</v>
      </c>
      <c r="H385" s="84" t="s">
        <v>377</v>
      </c>
      <c r="I385" s="82">
        <v>14</v>
      </c>
      <c r="J385" s="96"/>
      <c r="K385" s="86">
        <v>87.5</v>
      </c>
      <c r="L385" s="86">
        <v>175</v>
      </c>
      <c r="M385" s="86">
        <v>174.95</v>
      </c>
      <c r="N385" s="86">
        <f t="shared" si="5"/>
        <v>0</v>
      </c>
      <c r="O385" s="97" t="s">
        <v>595</v>
      </c>
      <c r="P385" s="98" t="s">
        <v>120</v>
      </c>
      <c r="Q385">
        <f>--ISNUMBER(IFERROR(SEARCH(Orders!$E18,O385,1),""))</f>
        <v>1</v>
      </c>
      <c r="R385">
        <f>IF(Q385=1,COUNTIF($Q$2:Q385,1),"")</f>
        <v>384</v>
      </c>
      <c r="S385" t="str">
        <f>IFERROR(INDEX($O2:$O986,MATCH(ROWS($Q$2:Q385),$R2:$R986,0)),"")</f>
        <v>M80012-305-M  M Halden</v>
      </c>
    </row>
    <row r="386" spans="1:19" x14ac:dyDescent="0.25">
      <c r="A386" s="80">
        <v>2</v>
      </c>
      <c r="B386" s="81" t="s">
        <v>607</v>
      </c>
      <c r="C386" s="95" t="s">
        <v>495</v>
      </c>
      <c r="D386" s="95" t="s">
        <v>113</v>
      </c>
      <c r="E386" s="95" t="s">
        <v>247</v>
      </c>
      <c r="F386" s="82" t="s">
        <v>496</v>
      </c>
      <c r="G386" s="83" t="s">
        <v>608</v>
      </c>
      <c r="H386" s="84" t="s">
        <v>377</v>
      </c>
      <c r="I386" s="82">
        <v>8</v>
      </c>
      <c r="J386" s="96"/>
      <c r="K386" s="86">
        <v>85</v>
      </c>
      <c r="L386" s="86">
        <v>170</v>
      </c>
      <c r="M386" s="86">
        <v>169.95</v>
      </c>
      <c r="N386" s="86">
        <f t="shared" ref="N386:N449" si="6">J386*K386</f>
        <v>0</v>
      </c>
      <c r="O386" s="97" t="s">
        <v>609</v>
      </c>
      <c r="P386" s="98" t="s">
        <v>120</v>
      </c>
      <c r="Q386">
        <f>--ISNUMBER(IFERROR(SEARCH(Orders!$E18,O386,1),""))</f>
        <v>1</v>
      </c>
      <c r="R386">
        <f>IF(Q386=1,COUNTIF($Q$2:Q386,1),"")</f>
        <v>385</v>
      </c>
      <c r="S386" t="str">
        <f>IFERROR(INDEX($O2:$O986,MATCH(ROWS($Q$2:Q386),$R2:$R986,0)),"")</f>
        <v>M80013-349-M  M Dispatch</v>
      </c>
    </row>
    <row r="387" spans="1:19" x14ac:dyDescent="0.25">
      <c r="A387" s="80">
        <v>2</v>
      </c>
      <c r="B387" s="81" t="s">
        <v>607</v>
      </c>
      <c r="C387" s="95" t="s">
        <v>495</v>
      </c>
      <c r="D387" s="95" t="s">
        <v>113</v>
      </c>
      <c r="E387" s="95" t="s">
        <v>247</v>
      </c>
      <c r="F387" s="82" t="s">
        <v>496</v>
      </c>
      <c r="G387" s="83" t="s">
        <v>610</v>
      </c>
      <c r="H387" s="84" t="s">
        <v>377</v>
      </c>
      <c r="I387" s="82">
        <v>8.5</v>
      </c>
      <c r="J387" s="96"/>
      <c r="K387" s="86">
        <v>85</v>
      </c>
      <c r="L387" s="86">
        <v>170</v>
      </c>
      <c r="M387" s="86">
        <v>169.95</v>
      </c>
      <c r="N387" s="86">
        <f t="shared" si="6"/>
        <v>0</v>
      </c>
      <c r="O387" s="97" t="s">
        <v>609</v>
      </c>
      <c r="P387" s="98" t="s">
        <v>120</v>
      </c>
      <c r="Q387">
        <f>--ISNUMBER(IFERROR(SEARCH(Orders!$E18,O387,1),""))</f>
        <v>1</v>
      </c>
      <c r="R387">
        <f>IF(Q387=1,COUNTIF($Q$2:Q387,1),"")</f>
        <v>386</v>
      </c>
      <c r="S387" t="str">
        <f>IFERROR(INDEX($O2:$O986,MATCH(ROWS($Q$2:Q387),$R2:$R986,0)),"")</f>
        <v>M80013-349-M  M Dispatch</v>
      </c>
    </row>
    <row r="388" spans="1:19" x14ac:dyDescent="0.25">
      <c r="A388" s="80">
        <v>2</v>
      </c>
      <c r="B388" s="81" t="s">
        <v>607</v>
      </c>
      <c r="C388" s="95" t="s">
        <v>495</v>
      </c>
      <c r="D388" s="95" t="s">
        <v>113</v>
      </c>
      <c r="E388" s="95" t="s">
        <v>247</v>
      </c>
      <c r="F388" s="82" t="s">
        <v>496</v>
      </c>
      <c r="G388" s="83" t="s">
        <v>611</v>
      </c>
      <c r="H388" s="84" t="s">
        <v>377</v>
      </c>
      <c r="I388" s="82">
        <v>9</v>
      </c>
      <c r="J388" s="96"/>
      <c r="K388" s="86">
        <v>85</v>
      </c>
      <c r="L388" s="86">
        <v>170</v>
      </c>
      <c r="M388" s="86">
        <v>169.95</v>
      </c>
      <c r="N388" s="86">
        <f t="shared" si="6"/>
        <v>0</v>
      </c>
      <c r="O388" s="97" t="s">
        <v>609</v>
      </c>
      <c r="P388" s="98" t="s">
        <v>120</v>
      </c>
      <c r="Q388">
        <f>--ISNUMBER(IFERROR(SEARCH(Orders!$E18,O388,1),""))</f>
        <v>1</v>
      </c>
      <c r="R388">
        <f>IF(Q388=1,COUNTIF($Q$2:Q388,1),"")</f>
        <v>387</v>
      </c>
      <c r="S388" t="str">
        <f>IFERROR(INDEX($O2:$O986,MATCH(ROWS($Q$2:Q388),$R2:$R986,0)),"")</f>
        <v>M80013-349-M  M Dispatch</v>
      </c>
    </row>
    <row r="389" spans="1:19" x14ac:dyDescent="0.25">
      <c r="A389" s="80">
        <v>2</v>
      </c>
      <c r="B389" s="81" t="s">
        <v>607</v>
      </c>
      <c r="C389" s="95" t="s">
        <v>495</v>
      </c>
      <c r="D389" s="95" t="s">
        <v>113</v>
      </c>
      <c r="E389" s="95" t="s">
        <v>247</v>
      </c>
      <c r="F389" s="82" t="s">
        <v>496</v>
      </c>
      <c r="G389" s="83" t="s">
        <v>612</v>
      </c>
      <c r="H389" s="84" t="s">
        <v>377</v>
      </c>
      <c r="I389" s="82">
        <v>9.5</v>
      </c>
      <c r="J389" s="96"/>
      <c r="K389" s="86">
        <v>85</v>
      </c>
      <c r="L389" s="86">
        <v>170</v>
      </c>
      <c r="M389" s="86">
        <v>169.95</v>
      </c>
      <c r="N389" s="86">
        <f t="shared" si="6"/>
        <v>0</v>
      </c>
      <c r="O389" s="97" t="s">
        <v>609</v>
      </c>
      <c r="P389" s="98" t="s">
        <v>120</v>
      </c>
      <c r="Q389">
        <f>--ISNUMBER(IFERROR(SEARCH(Orders!$E18,O389,1),""))</f>
        <v>1</v>
      </c>
      <c r="R389">
        <f>IF(Q389=1,COUNTIF($Q$2:Q389,1),"")</f>
        <v>388</v>
      </c>
      <c r="S389" t="str">
        <f>IFERROR(INDEX($O2:$O986,MATCH(ROWS($Q$2:Q389),$R2:$R986,0)),"")</f>
        <v>M80013-349-M  M Dispatch</v>
      </c>
    </row>
    <row r="390" spans="1:19" x14ac:dyDescent="0.25">
      <c r="A390" s="80">
        <v>2</v>
      </c>
      <c r="B390" s="81" t="s">
        <v>607</v>
      </c>
      <c r="C390" s="95" t="s">
        <v>495</v>
      </c>
      <c r="D390" s="95" t="s">
        <v>113</v>
      </c>
      <c r="E390" s="95" t="s">
        <v>247</v>
      </c>
      <c r="F390" s="82" t="s">
        <v>496</v>
      </c>
      <c r="G390" s="83" t="s">
        <v>613</v>
      </c>
      <c r="H390" s="84" t="s">
        <v>377</v>
      </c>
      <c r="I390" s="82">
        <v>10</v>
      </c>
      <c r="J390" s="96"/>
      <c r="K390" s="86">
        <v>85</v>
      </c>
      <c r="L390" s="86">
        <v>170</v>
      </c>
      <c r="M390" s="86">
        <v>169.95</v>
      </c>
      <c r="N390" s="86">
        <f t="shared" si="6"/>
        <v>0</v>
      </c>
      <c r="O390" s="97" t="s">
        <v>609</v>
      </c>
      <c r="P390" s="98" t="s">
        <v>120</v>
      </c>
      <c r="Q390">
        <f>--ISNUMBER(IFERROR(SEARCH(Orders!$E18,O390,1),""))</f>
        <v>1</v>
      </c>
      <c r="R390">
        <f>IF(Q390=1,COUNTIF($Q$2:Q390,1),"")</f>
        <v>389</v>
      </c>
      <c r="S390" t="str">
        <f>IFERROR(INDEX($O2:$O986,MATCH(ROWS($Q$2:Q390),$R2:$R986,0)),"")</f>
        <v>M80013-349-M  M Dispatch</v>
      </c>
    </row>
    <row r="391" spans="1:19" x14ac:dyDescent="0.25">
      <c r="A391" s="80">
        <v>2</v>
      </c>
      <c r="B391" s="81" t="s">
        <v>607</v>
      </c>
      <c r="C391" s="95" t="s">
        <v>495</v>
      </c>
      <c r="D391" s="95" t="s">
        <v>113</v>
      </c>
      <c r="E391" s="95" t="s">
        <v>247</v>
      </c>
      <c r="F391" s="82" t="s">
        <v>496</v>
      </c>
      <c r="G391" s="83" t="s">
        <v>614</v>
      </c>
      <c r="H391" s="84" t="s">
        <v>377</v>
      </c>
      <c r="I391" s="82">
        <v>10.5</v>
      </c>
      <c r="J391" s="96"/>
      <c r="K391" s="86">
        <v>85</v>
      </c>
      <c r="L391" s="86">
        <v>170</v>
      </c>
      <c r="M391" s="86">
        <v>169.95</v>
      </c>
      <c r="N391" s="86">
        <f t="shared" si="6"/>
        <v>0</v>
      </c>
      <c r="O391" s="97" t="s">
        <v>609</v>
      </c>
      <c r="P391" s="98" t="s">
        <v>120</v>
      </c>
      <c r="Q391">
        <f>--ISNUMBER(IFERROR(SEARCH(Orders!$E18,O391,1),""))</f>
        <v>1</v>
      </c>
      <c r="R391">
        <f>IF(Q391=1,COUNTIF($Q$2:Q391,1),"")</f>
        <v>390</v>
      </c>
      <c r="S391" t="str">
        <f>IFERROR(INDEX($O2:$O986,MATCH(ROWS($Q$2:Q391),$R2:$R986,0)),"")</f>
        <v>M80013-349-M  M Dispatch</v>
      </c>
    </row>
    <row r="392" spans="1:19" x14ac:dyDescent="0.25">
      <c r="A392" s="80">
        <v>2</v>
      </c>
      <c r="B392" s="81" t="s">
        <v>607</v>
      </c>
      <c r="C392" s="95" t="s">
        <v>495</v>
      </c>
      <c r="D392" s="95" t="s">
        <v>113</v>
      </c>
      <c r="E392" s="95" t="s">
        <v>247</v>
      </c>
      <c r="F392" s="82" t="s">
        <v>496</v>
      </c>
      <c r="G392" s="83" t="s">
        <v>615</v>
      </c>
      <c r="H392" s="84" t="s">
        <v>377</v>
      </c>
      <c r="I392" s="82">
        <v>11</v>
      </c>
      <c r="J392" s="96"/>
      <c r="K392" s="86">
        <v>85</v>
      </c>
      <c r="L392" s="86">
        <v>170</v>
      </c>
      <c r="M392" s="86">
        <v>169.95</v>
      </c>
      <c r="N392" s="86">
        <f t="shared" si="6"/>
        <v>0</v>
      </c>
      <c r="O392" s="97" t="s">
        <v>609</v>
      </c>
      <c r="P392" s="98" t="s">
        <v>120</v>
      </c>
      <c r="Q392">
        <f>--ISNUMBER(IFERROR(SEARCH(Orders!$E18,O392,1),""))</f>
        <v>1</v>
      </c>
      <c r="R392">
        <f>IF(Q392=1,COUNTIF($Q$2:Q392,1),"")</f>
        <v>391</v>
      </c>
      <c r="S392" t="str">
        <f>IFERROR(INDEX($O2:$O986,MATCH(ROWS($Q$2:Q392),$R2:$R986,0)),"")</f>
        <v>M80013-349-M  M Dispatch</v>
      </c>
    </row>
    <row r="393" spans="1:19" x14ac:dyDescent="0.25">
      <c r="A393" s="80">
        <v>2</v>
      </c>
      <c r="B393" s="81" t="s">
        <v>607</v>
      </c>
      <c r="C393" s="95" t="s">
        <v>495</v>
      </c>
      <c r="D393" s="95" t="s">
        <v>113</v>
      </c>
      <c r="E393" s="95" t="s">
        <v>247</v>
      </c>
      <c r="F393" s="82" t="s">
        <v>496</v>
      </c>
      <c r="G393" s="83" t="s">
        <v>616</v>
      </c>
      <c r="H393" s="84" t="s">
        <v>377</v>
      </c>
      <c r="I393" s="82">
        <v>11.5</v>
      </c>
      <c r="J393" s="96"/>
      <c r="K393" s="86">
        <v>85</v>
      </c>
      <c r="L393" s="86">
        <v>170</v>
      </c>
      <c r="M393" s="86">
        <v>169.95</v>
      </c>
      <c r="N393" s="86">
        <f t="shared" si="6"/>
        <v>0</v>
      </c>
      <c r="O393" s="97" t="s">
        <v>609</v>
      </c>
      <c r="P393" s="98" t="s">
        <v>120</v>
      </c>
      <c r="Q393">
        <f>--ISNUMBER(IFERROR(SEARCH(Orders!$E18,O393,1),""))</f>
        <v>1</v>
      </c>
      <c r="R393">
        <f>IF(Q393=1,COUNTIF($Q$2:Q393,1),"")</f>
        <v>392</v>
      </c>
      <c r="S393" t="str">
        <f>IFERROR(INDEX($O2:$O986,MATCH(ROWS($Q$2:Q393),$R2:$R986,0)),"")</f>
        <v>M80013-349-M  M Dispatch</v>
      </c>
    </row>
    <row r="394" spans="1:19" x14ac:dyDescent="0.25">
      <c r="A394" s="80">
        <v>2</v>
      </c>
      <c r="B394" s="81" t="s">
        <v>607</v>
      </c>
      <c r="C394" s="95" t="s">
        <v>495</v>
      </c>
      <c r="D394" s="95" t="s">
        <v>113</v>
      </c>
      <c r="E394" s="95" t="s">
        <v>247</v>
      </c>
      <c r="F394" s="82" t="s">
        <v>496</v>
      </c>
      <c r="G394" s="83" t="s">
        <v>617</v>
      </c>
      <c r="H394" s="84" t="s">
        <v>377</v>
      </c>
      <c r="I394" s="82">
        <v>12</v>
      </c>
      <c r="J394" s="96"/>
      <c r="K394" s="86">
        <v>85</v>
      </c>
      <c r="L394" s="86">
        <v>170</v>
      </c>
      <c r="M394" s="86">
        <v>169.95</v>
      </c>
      <c r="N394" s="86">
        <f t="shared" si="6"/>
        <v>0</v>
      </c>
      <c r="O394" s="97" t="s">
        <v>609</v>
      </c>
      <c r="P394" s="98" t="s">
        <v>120</v>
      </c>
      <c r="Q394">
        <f>--ISNUMBER(IFERROR(SEARCH(Orders!$E18,O394,1),""))</f>
        <v>1</v>
      </c>
      <c r="R394">
        <f>IF(Q394=1,COUNTIF($Q$2:Q394,1),"")</f>
        <v>393</v>
      </c>
      <c r="S394" t="str">
        <f>IFERROR(INDEX($O2:$O986,MATCH(ROWS($Q$2:Q394),$R2:$R986,0)),"")</f>
        <v>M80013-349-M  M Dispatch</v>
      </c>
    </row>
    <row r="395" spans="1:19" x14ac:dyDescent="0.25">
      <c r="A395" s="80">
        <v>2</v>
      </c>
      <c r="B395" s="81" t="s">
        <v>607</v>
      </c>
      <c r="C395" s="95" t="s">
        <v>495</v>
      </c>
      <c r="D395" s="95" t="s">
        <v>113</v>
      </c>
      <c r="E395" s="95" t="s">
        <v>247</v>
      </c>
      <c r="F395" s="82" t="s">
        <v>496</v>
      </c>
      <c r="G395" s="83" t="s">
        <v>618</v>
      </c>
      <c r="H395" s="84" t="s">
        <v>377</v>
      </c>
      <c r="I395" s="82">
        <v>12.5</v>
      </c>
      <c r="J395" s="96"/>
      <c r="K395" s="86">
        <v>85</v>
      </c>
      <c r="L395" s="86">
        <v>170</v>
      </c>
      <c r="M395" s="86">
        <v>169.95</v>
      </c>
      <c r="N395" s="86">
        <f t="shared" si="6"/>
        <v>0</v>
      </c>
      <c r="O395" s="97" t="s">
        <v>609</v>
      </c>
      <c r="P395" s="98" t="s">
        <v>120</v>
      </c>
      <c r="Q395">
        <f>--ISNUMBER(IFERROR(SEARCH(Orders!$E18,O395,1),""))</f>
        <v>1</v>
      </c>
      <c r="R395">
        <f>IF(Q395=1,COUNTIF($Q$2:Q395,1),"")</f>
        <v>394</v>
      </c>
      <c r="S395" t="str">
        <f>IFERROR(INDEX($O2:$O986,MATCH(ROWS($Q$2:Q395),$R2:$R986,0)),"")</f>
        <v>M80013-349-M  M Dispatch</v>
      </c>
    </row>
    <row r="396" spans="1:19" x14ac:dyDescent="0.25">
      <c r="A396" s="80">
        <v>2</v>
      </c>
      <c r="B396" s="81" t="s">
        <v>607</v>
      </c>
      <c r="C396" s="95" t="s">
        <v>495</v>
      </c>
      <c r="D396" s="95" t="s">
        <v>113</v>
      </c>
      <c r="E396" s="95" t="s">
        <v>247</v>
      </c>
      <c r="F396" s="82" t="s">
        <v>496</v>
      </c>
      <c r="G396" s="83" t="s">
        <v>619</v>
      </c>
      <c r="H396" s="84" t="s">
        <v>377</v>
      </c>
      <c r="I396" s="82">
        <v>13</v>
      </c>
      <c r="J396" s="96"/>
      <c r="K396" s="86">
        <v>85</v>
      </c>
      <c r="L396" s="86">
        <v>170</v>
      </c>
      <c r="M396" s="86">
        <v>169.95</v>
      </c>
      <c r="N396" s="86">
        <f t="shared" si="6"/>
        <v>0</v>
      </c>
      <c r="O396" s="97" t="s">
        <v>609</v>
      </c>
      <c r="P396" s="98" t="s">
        <v>120</v>
      </c>
      <c r="Q396">
        <f>--ISNUMBER(IFERROR(SEARCH(Orders!$E18,O396,1),""))</f>
        <v>1</v>
      </c>
      <c r="R396">
        <f>IF(Q396=1,COUNTIF($Q$2:Q396,1),"")</f>
        <v>395</v>
      </c>
      <c r="S396" t="str">
        <f>IFERROR(INDEX($O2:$O986,MATCH(ROWS($Q$2:Q396),$R2:$R986,0)),"")</f>
        <v>M80013-349-M  M Dispatch</v>
      </c>
    </row>
    <row r="397" spans="1:19" x14ac:dyDescent="0.25">
      <c r="A397" s="80">
        <v>2</v>
      </c>
      <c r="B397" s="81" t="s">
        <v>607</v>
      </c>
      <c r="C397" s="95" t="s">
        <v>495</v>
      </c>
      <c r="D397" s="95" t="s">
        <v>113</v>
      </c>
      <c r="E397" s="95" t="s">
        <v>247</v>
      </c>
      <c r="F397" s="82" t="s">
        <v>496</v>
      </c>
      <c r="G397" s="83" t="s">
        <v>620</v>
      </c>
      <c r="H397" s="84" t="s">
        <v>377</v>
      </c>
      <c r="I397" s="82">
        <v>14</v>
      </c>
      <c r="J397" s="96"/>
      <c r="K397" s="86">
        <v>85</v>
      </c>
      <c r="L397" s="86">
        <v>170</v>
      </c>
      <c r="M397" s="86">
        <v>169.95</v>
      </c>
      <c r="N397" s="86">
        <f t="shared" si="6"/>
        <v>0</v>
      </c>
      <c r="O397" s="97" t="s">
        <v>609</v>
      </c>
      <c r="P397" s="98" t="s">
        <v>120</v>
      </c>
      <c r="Q397">
        <f>--ISNUMBER(IFERROR(SEARCH(Orders!$E18,O397,1),""))</f>
        <v>1</v>
      </c>
      <c r="R397">
        <f>IF(Q397=1,COUNTIF($Q$2:Q397,1),"")</f>
        <v>396</v>
      </c>
      <c r="S397" t="str">
        <f>IFERROR(INDEX($O2:$O986,MATCH(ROWS($Q$2:Q397),$R2:$R986,0)),"")</f>
        <v>M80013-349-M  M Dispatch</v>
      </c>
    </row>
    <row r="398" spans="1:19" x14ac:dyDescent="0.25">
      <c r="A398" s="80">
        <v>12</v>
      </c>
      <c r="B398" s="81" t="s">
        <v>621</v>
      </c>
      <c r="C398" s="95" t="s">
        <v>278</v>
      </c>
      <c r="D398" s="95" t="s">
        <v>113</v>
      </c>
      <c r="E398" s="95" t="s">
        <v>622</v>
      </c>
      <c r="F398" s="82" t="s">
        <v>280</v>
      </c>
      <c r="G398" s="83" t="s">
        <v>623</v>
      </c>
      <c r="H398" s="84" t="s">
        <v>377</v>
      </c>
      <c r="I398" s="82">
        <v>8</v>
      </c>
      <c r="J398" s="96"/>
      <c r="K398" s="86">
        <v>85</v>
      </c>
      <c r="L398" s="86">
        <v>170</v>
      </c>
      <c r="M398" s="86">
        <v>169.95</v>
      </c>
      <c r="N398" s="86">
        <f t="shared" si="6"/>
        <v>0</v>
      </c>
      <c r="O398" s="97" t="s">
        <v>624</v>
      </c>
      <c r="P398" s="98" t="s">
        <v>120</v>
      </c>
      <c r="Q398">
        <f>--ISNUMBER(IFERROR(SEARCH(Orders!$E18,O398,1),""))</f>
        <v>1</v>
      </c>
      <c r="R398">
        <f>IF(Q398=1,COUNTIF($Q$2:Q398,1),"")</f>
        <v>397</v>
      </c>
      <c r="S398" t="str">
        <f>IFERROR(INDEX($O2:$O986,MATCH(ROWS($Q$2:Q398),$R2:$R986,0)),"")</f>
        <v>M80015-001-M  M Davos Mid</v>
      </c>
    </row>
    <row r="399" spans="1:19" x14ac:dyDescent="0.25">
      <c r="A399" s="80">
        <v>12</v>
      </c>
      <c r="B399" s="81" t="s">
        <v>621</v>
      </c>
      <c r="C399" s="95" t="s">
        <v>278</v>
      </c>
      <c r="D399" s="95" t="s">
        <v>113</v>
      </c>
      <c r="E399" s="95" t="s">
        <v>622</v>
      </c>
      <c r="F399" s="82" t="s">
        <v>280</v>
      </c>
      <c r="G399" s="83" t="s">
        <v>625</v>
      </c>
      <c r="H399" s="84" t="s">
        <v>377</v>
      </c>
      <c r="I399" s="82">
        <v>8.5</v>
      </c>
      <c r="J399" s="96"/>
      <c r="K399" s="86">
        <v>85</v>
      </c>
      <c r="L399" s="86">
        <v>170</v>
      </c>
      <c r="M399" s="86">
        <v>169.95</v>
      </c>
      <c r="N399" s="86">
        <f t="shared" si="6"/>
        <v>0</v>
      </c>
      <c r="O399" s="97" t="s">
        <v>624</v>
      </c>
      <c r="P399" s="98" t="s">
        <v>120</v>
      </c>
      <c r="Q399">
        <f>--ISNUMBER(IFERROR(SEARCH(Orders!$E18,O399,1),""))</f>
        <v>1</v>
      </c>
      <c r="R399">
        <f>IF(Q399=1,COUNTIF($Q$2:Q399,1),"")</f>
        <v>398</v>
      </c>
      <c r="S399" t="str">
        <f>IFERROR(INDEX($O2:$O986,MATCH(ROWS($Q$2:Q399),$R2:$R986,0)),"")</f>
        <v>M80015-001-M  M Davos Mid</v>
      </c>
    </row>
    <row r="400" spans="1:19" x14ac:dyDescent="0.25">
      <c r="A400" s="80">
        <v>12</v>
      </c>
      <c r="B400" s="81" t="s">
        <v>621</v>
      </c>
      <c r="C400" s="95" t="s">
        <v>278</v>
      </c>
      <c r="D400" s="95" t="s">
        <v>113</v>
      </c>
      <c r="E400" s="95" t="s">
        <v>622</v>
      </c>
      <c r="F400" s="82" t="s">
        <v>280</v>
      </c>
      <c r="G400" s="83" t="s">
        <v>626</v>
      </c>
      <c r="H400" s="84" t="s">
        <v>377</v>
      </c>
      <c r="I400" s="82">
        <v>9</v>
      </c>
      <c r="J400" s="96"/>
      <c r="K400" s="86">
        <v>85</v>
      </c>
      <c r="L400" s="86">
        <v>170</v>
      </c>
      <c r="M400" s="86">
        <v>169.95</v>
      </c>
      <c r="N400" s="86">
        <f t="shared" si="6"/>
        <v>0</v>
      </c>
      <c r="O400" s="97" t="s">
        <v>624</v>
      </c>
      <c r="P400" s="98" t="s">
        <v>120</v>
      </c>
      <c r="Q400">
        <f>--ISNUMBER(IFERROR(SEARCH(Orders!$E18,O400,1),""))</f>
        <v>1</v>
      </c>
      <c r="R400">
        <f>IF(Q400=1,COUNTIF($Q$2:Q400,1),"")</f>
        <v>399</v>
      </c>
      <c r="S400" t="str">
        <f>IFERROR(INDEX($O2:$O986,MATCH(ROWS($Q$2:Q400),$R2:$R986,0)),"")</f>
        <v>M80015-001-M  M Davos Mid</v>
      </c>
    </row>
    <row r="401" spans="1:19" x14ac:dyDescent="0.25">
      <c r="A401" s="80">
        <v>12</v>
      </c>
      <c r="B401" s="81" t="s">
        <v>621</v>
      </c>
      <c r="C401" s="95" t="s">
        <v>278</v>
      </c>
      <c r="D401" s="95" t="s">
        <v>113</v>
      </c>
      <c r="E401" s="95" t="s">
        <v>622</v>
      </c>
      <c r="F401" s="82" t="s">
        <v>280</v>
      </c>
      <c r="G401" s="83" t="s">
        <v>627</v>
      </c>
      <c r="H401" s="84" t="s">
        <v>377</v>
      </c>
      <c r="I401" s="82">
        <v>9.5</v>
      </c>
      <c r="J401" s="96"/>
      <c r="K401" s="86">
        <v>85</v>
      </c>
      <c r="L401" s="86">
        <v>170</v>
      </c>
      <c r="M401" s="86">
        <v>169.95</v>
      </c>
      <c r="N401" s="86">
        <f t="shared" si="6"/>
        <v>0</v>
      </c>
      <c r="O401" s="97" t="s">
        <v>624</v>
      </c>
      <c r="P401" s="98" t="s">
        <v>120</v>
      </c>
      <c r="Q401">
        <f>--ISNUMBER(IFERROR(SEARCH(Orders!$E18,O401,1),""))</f>
        <v>1</v>
      </c>
      <c r="R401">
        <f>IF(Q401=1,COUNTIF($Q$2:Q401,1),"")</f>
        <v>400</v>
      </c>
      <c r="S401" t="str">
        <f>IFERROR(INDEX($O2:$O986,MATCH(ROWS($Q$2:Q401),$R2:$R986,0)),"")</f>
        <v>M80015-001-M  M Davos Mid</v>
      </c>
    </row>
    <row r="402" spans="1:19" x14ac:dyDescent="0.25">
      <c r="A402" s="80">
        <v>12</v>
      </c>
      <c r="B402" s="81" t="s">
        <v>621</v>
      </c>
      <c r="C402" s="95" t="s">
        <v>278</v>
      </c>
      <c r="D402" s="95" t="s">
        <v>113</v>
      </c>
      <c r="E402" s="95" t="s">
        <v>622</v>
      </c>
      <c r="F402" s="82" t="s">
        <v>280</v>
      </c>
      <c r="G402" s="83" t="s">
        <v>628</v>
      </c>
      <c r="H402" s="84" t="s">
        <v>377</v>
      </c>
      <c r="I402" s="82">
        <v>10</v>
      </c>
      <c r="J402" s="96"/>
      <c r="K402" s="86">
        <v>85</v>
      </c>
      <c r="L402" s="86">
        <v>170</v>
      </c>
      <c r="M402" s="86">
        <v>169.95</v>
      </c>
      <c r="N402" s="86">
        <f t="shared" si="6"/>
        <v>0</v>
      </c>
      <c r="O402" s="97" t="s">
        <v>624</v>
      </c>
      <c r="P402" s="98" t="s">
        <v>120</v>
      </c>
      <c r="Q402">
        <f>--ISNUMBER(IFERROR(SEARCH(Orders!$E18,O402,1),""))</f>
        <v>1</v>
      </c>
      <c r="R402">
        <f>IF(Q402=1,COUNTIF($Q$2:Q402,1),"")</f>
        <v>401</v>
      </c>
      <c r="S402" t="str">
        <f>IFERROR(INDEX($O2:$O986,MATCH(ROWS($Q$2:Q402),$R2:$R986,0)),"")</f>
        <v>M80015-001-M  M Davos Mid</v>
      </c>
    </row>
    <row r="403" spans="1:19" x14ac:dyDescent="0.25">
      <c r="A403" s="80">
        <v>12</v>
      </c>
      <c r="B403" s="81" t="s">
        <v>621</v>
      </c>
      <c r="C403" s="95" t="s">
        <v>278</v>
      </c>
      <c r="D403" s="95" t="s">
        <v>113</v>
      </c>
      <c r="E403" s="95" t="s">
        <v>622</v>
      </c>
      <c r="F403" s="82" t="s">
        <v>280</v>
      </c>
      <c r="G403" s="83" t="s">
        <v>629</v>
      </c>
      <c r="H403" s="84" t="s">
        <v>377</v>
      </c>
      <c r="I403" s="82">
        <v>10.5</v>
      </c>
      <c r="J403" s="96"/>
      <c r="K403" s="86">
        <v>85</v>
      </c>
      <c r="L403" s="86">
        <v>170</v>
      </c>
      <c r="M403" s="86">
        <v>169.95</v>
      </c>
      <c r="N403" s="86">
        <f t="shared" si="6"/>
        <v>0</v>
      </c>
      <c r="O403" s="97" t="s">
        <v>624</v>
      </c>
      <c r="P403" s="98" t="s">
        <v>120</v>
      </c>
      <c r="Q403">
        <f>--ISNUMBER(IFERROR(SEARCH(Orders!$E18,O403,1),""))</f>
        <v>1</v>
      </c>
      <c r="R403">
        <f>IF(Q403=1,COUNTIF($Q$2:Q403,1),"")</f>
        <v>402</v>
      </c>
      <c r="S403" t="str">
        <f>IFERROR(INDEX($O2:$O986,MATCH(ROWS($Q$2:Q403),$R2:$R986,0)),"")</f>
        <v>M80015-001-M  M Davos Mid</v>
      </c>
    </row>
    <row r="404" spans="1:19" x14ac:dyDescent="0.25">
      <c r="A404" s="80">
        <v>12</v>
      </c>
      <c r="B404" s="81" t="s">
        <v>621</v>
      </c>
      <c r="C404" s="95" t="s">
        <v>278</v>
      </c>
      <c r="D404" s="95" t="s">
        <v>113</v>
      </c>
      <c r="E404" s="95" t="s">
        <v>622</v>
      </c>
      <c r="F404" s="82" t="s">
        <v>280</v>
      </c>
      <c r="G404" s="83" t="s">
        <v>630</v>
      </c>
      <c r="H404" s="84" t="s">
        <v>377</v>
      </c>
      <c r="I404" s="82">
        <v>11</v>
      </c>
      <c r="J404" s="96"/>
      <c r="K404" s="86">
        <v>85</v>
      </c>
      <c r="L404" s="86">
        <v>170</v>
      </c>
      <c r="M404" s="86">
        <v>169.95</v>
      </c>
      <c r="N404" s="86">
        <f t="shared" si="6"/>
        <v>0</v>
      </c>
      <c r="O404" s="97" t="s">
        <v>624</v>
      </c>
      <c r="P404" s="98" t="s">
        <v>120</v>
      </c>
      <c r="Q404">
        <f>--ISNUMBER(IFERROR(SEARCH(Orders!$E18,O404,1),""))</f>
        <v>1</v>
      </c>
      <c r="R404">
        <f>IF(Q404=1,COUNTIF($Q$2:Q404,1),"")</f>
        <v>403</v>
      </c>
      <c r="S404" t="str">
        <f>IFERROR(INDEX($O2:$O986,MATCH(ROWS($Q$2:Q404),$R2:$R986,0)),"")</f>
        <v>M80015-001-M  M Davos Mid</v>
      </c>
    </row>
    <row r="405" spans="1:19" x14ac:dyDescent="0.25">
      <c r="A405" s="80">
        <v>12</v>
      </c>
      <c r="B405" s="81" t="s">
        <v>621</v>
      </c>
      <c r="C405" s="95" t="s">
        <v>278</v>
      </c>
      <c r="D405" s="95" t="s">
        <v>113</v>
      </c>
      <c r="E405" s="95" t="s">
        <v>622</v>
      </c>
      <c r="F405" s="82" t="s">
        <v>280</v>
      </c>
      <c r="G405" s="83" t="s">
        <v>631</v>
      </c>
      <c r="H405" s="84" t="s">
        <v>377</v>
      </c>
      <c r="I405" s="82">
        <v>11.5</v>
      </c>
      <c r="J405" s="96"/>
      <c r="K405" s="86">
        <v>85</v>
      </c>
      <c r="L405" s="86">
        <v>170</v>
      </c>
      <c r="M405" s="86">
        <v>169.95</v>
      </c>
      <c r="N405" s="86">
        <f t="shared" si="6"/>
        <v>0</v>
      </c>
      <c r="O405" s="97" t="s">
        <v>624</v>
      </c>
      <c r="P405" s="98" t="s">
        <v>120</v>
      </c>
      <c r="Q405">
        <f>--ISNUMBER(IFERROR(SEARCH(Orders!$E18,O405,1),""))</f>
        <v>1</v>
      </c>
      <c r="R405">
        <f>IF(Q405=1,COUNTIF($Q$2:Q405,1),"")</f>
        <v>404</v>
      </c>
      <c r="S405" t="str">
        <f>IFERROR(INDEX($O2:$O986,MATCH(ROWS($Q$2:Q405),$R2:$R986,0)),"")</f>
        <v>M80015-001-M  M Davos Mid</v>
      </c>
    </row>
    <row r="406" spans="1:19" x14ac:dyDescent="0.25">
      <c r="A406" s="80">
        <v>12</v>
      </c>
      <c r="B406" s="81" t="s">
        <v>621</v>
      </c>
      <c r="C406" s="95" t="s">
        <v>278</v>
      </c>
      <c r="D406" s="95" t="s">
        <v>113</v>
      </c>
      <c r="E406" s="95" t="s">
        <v>622</v>
      </c>
      <c r="F406" s="82" t="s">
        <v>280</v>
      </c>
      <c r="G406" s="83" t="s">
        <v>632</v>
      </c>
      <c r="H406" s="84" t="s">
        <v>377</v>
      </c>
      <c r="I406" s="82">
        <v>12</v>
      </c>
      <c r="J406" s="96"/>
      <c r="K406" s="86">
        <v>85</v>
      </c>
      <c r="L406" s="86">
        <v>170</v>
      </c>
      <c r="M406" s="86">
        <v>169.95</v>
      </c>
      <c r="N406" s="86">
        <f t="shared" si="6"/>
        <v>0</v>
      </c>
      <c r="O406" s="97" t="s">
        <v>624</v>
      </c>
      <c r="P406" s="98" t="s">
        <v>120</v>
      </c>
      <c r="Q406">
        <f>--ISNUMBER(IFERROR(SEARCH(Orders!$E18,O406,1),""))</f>
        <v>1</v>
      </c>
      <c r="R406">
        <f>IF(Q406=1,COUNTIF($Q$2:Q406,1),"")</f>
        <v>405</v>
      </c>
      <c r="S406" t="str">
        <f>IFERROR(INDEX($O2:$O986,MATCH(ROWS($Q$2:Q406),$R2:$R986,0)),"")</f>
        <v>M80015-001-M  M Davos Mid</v>
      </c>
    </row>
    <row r="407" spans="1:19" x14ac:dyDescent="0.25">
      <c r="A407" s="80">
        <v>12</v>
      </c>
      <c r="B407" s="81" t="s">
        <v>621</v>
      </c>
      <c r="C407" s="95" t="s">
        <v>278</v>
      </c>
      <c r="D407" s="95" t="s">
        <v>113</v>
      </c>
      <c r="E407" s="95" t="s">
        <v>622</v>
      </c>
      <c r="F407" s="82" t="s">
        <v>280</v>
      </c>
      <c r="G407" s="83" t="s">
        <v>633</v>
      </c>
      <c r="H407" s="84" t="s">
        <v>377</v>
      </c>
      <c r="I407" s="82">
        <v>12.5</v>
      </c>
      <c r="J407" s="96"/>
      <c r="K407" s="86">
        <v>85</v>
      </c>
      <c r="L407" s="86">
        <v>170</v>
      </c>
      <c r="M407" s="86">
        <v>169.95</v>
      </c>
      <c r="N407" s="86">
        <f t="shared" si="6"/>
        <v>0</v>
      </c>
      <c r="O407" s="97" t="s">
        <v>624</v>
      </c>
      <c r="P407" s="98" t="s">
        <v>120</v>
      </c>
      <c r="Q407">
        <f>--ISNUMBER(IFERROR(SEARCH(Orders!$E18,O407,1),""))</f>
        <v>1</v>
      </c>
      <c r="R407">
        <f>IF(Q407=1,COUNTIF($Q$2:Q407,1),"")</f>
        <v>406</v>
      </c>
      <c r="S407" t="str">
        <f>IFERROR(INDEX($O2:$O986,MATCH(ROWS($Q$2:Q407),$R2:$R986,0)),"")</f>
        <v>M80015-001-M  M Davos Mid</v>
      </c>
    </row>
    <row r="408" spans="1:19" x14ac:dyDescent="0.25">
      <c r="A408" s="80">
        <v>12</v>
      </c>
      <c r="B408" s="81" t="s">
        <v>621</v>
      </c>
      <c r="C408" s="95" t="s">
        <v>278</v>
      </c>
      <c r="D408" s="95" t="s">
        <v>113</v>
      </c>
      <c r="E408" s="95" t="s">
        <v>622</v>
      </c>
      <c r="F408" s="82" t="s">
        <v>280</v>
      </c>
      <c r="G408" s="83" t="s">
        <v>634</v>
      </c>
      <c r="H408" s="84" t="s">
        <v>377</v>
      </c>
      <c r="I408" s="82">
        <v>13</v>
      </c>
      <c r="J408" s="96"/>
      <c r="K408" s="86">
        <v>85</v>
      </c>
      <c r="L408" s="86">
        <v>170</v>
      </c>
      <c r="M408" s="86">
        <v>169.95</v>
      </c>
      <c r="N408" s="86">
        <f t="shared" si="6"/>
        <v>0</v>
      </c>
      <c r="O408" s="97" t="s">
        <v>624</v>
      </c>
      <c r="P408" s="98" t="s">
        <v>120</v>
      </c>
      <c r="Q408">
        <f>--ISNUMBER(IFERROR(SEARCH(Orders!$E18,O408,1),""))</f>
        <v>1</v>
      </c>
      <c r="R408">
        <f>IF(Q408=1,COUNTIF($Q$2:Q408,1),"")</f>
        <v>407</v>
      </c>
      <c r="S408" t="str">
        <f>IFERROR(INDEX($O2:$O986,MATCH(ROWS($Q$2:Q408),$R2:$R986,0)),"")</f>
        <v>M80015-001-M  M Davos Mid</v>
      </c>
    </row>
    <row r="409" spans="1:19" x14ac:dyDescent="0.25">
      <c r="A409" s="80">
        <v>12</v>
      </c>
      <c r="B409" s="81" t="s">
        <v>621</v>
      </c>
      <c r="C409" s="95" t="s">
        <v>278</v>
      </c>
      <c r="D409" s="95" t="s">
        <v>113</v>
      </c>
      <c r="E409" s="95" t="s">
        <v>622</v>
      </c>
      <c r="F409" s="82" t="s">
        <v>280</v>
      </c>
      <c r="G409" s="83" t="s">
        <v>635</v>
      </c>
      <c r="H409" s="84" t="s">
        <v>377</v>
      </c>
      <c r="I409" s="82">
        <v>14</v>
      </c>
      <c r="J409" s="96"/>
      <c r="K409" s="86">
        <v>85</v>
      </c>
      <c r="L409" s="86">
        <v>170</v>
      </c>
      <c r="M409" s="86">
        <v>169.95</v>
      </c>
      <c r="N409" s="86">
        <f t="shared" si="6"/>
        <v>0</v>
      </c>
      <c r="O409" s="97" t="s">
        <v>624</v>
      </c>
      <c r="P409" s="98" t="s">
        <v>120</v>
      </c>
      <c r="Q409">
        <f>--ISNUMBER(IFERROR(SEARCH(Orders!$E18,O409,1),""))</f>
        <v>1</v>
      </c>
      <c r="R409">
        <f>IF(Q409=1,COUNTIF($Q$2:Q409,1),"")</f>
        <v>408</v>
      </c>
      <c r="S409" t="str">
        <f>IFERROR(INDEX($O2:$O986,MATCH(ROWS($Q$2:Q409),$R2:$R986,0)),"")</f>
        <v>M80015-001-M  M Davos Mid</v>
      </c>
    </row>
    <row r="410" spans="1:19" x14ac:dyDescent="0.25">
      <c r="A410" s="80">
        <v>12</v>
      </c>
      <c r="B410" s="81" t="s">
        <v>621</v>
      </c>
      <c r="C410" s="95" t="s">
        <v>418</v>
      </c>
      <c r="D410" s="95" t="s">
        <v>113</v>
      </c>
      <c r="E410" s="95" t="s">
        <v>622</v>
      </c>
      <c r="F410" s="82" t="s">
        <v>419</v>
      </c>
      <c r="G410" s="83" t="s">
        <v>636</v>
      </c>
      <c r="H410" s="84" t="s">
        <v>377</v>
      </c>
      <c r="I410" s="82">
        <v>8</v>
      </c>
      <c r="J410" s="96"/>
      <c r="K410" s="86">
        <v>85</v>
      </c>
      <c r="L410" s="86">
        <v>170</v>
      </c>
      <c r="M410" s="86">
        <v>169.95</v>
      </c>
      <c r="N410" s="86">
        <f t="shared" si="6"/>
        <v>0</v>
      </c>
      <c r="O410" s="97" t="s">
        <v>637</v>
      </c>
      <c r="P410" s="98" t="s">
        <v>120</v>
      </c>
      <c r="Q410">
        <f>--ISNUMBER(IFERROR(SEARCH(Orders!$E18,O410,1),""))</f>
        <v>1</v>
      </c>
      <c r="R410">
        <f>IF(Q410=1,COUNTIF($Q$2:Q410,1),"")</f>
        <v>409</v>
      </c>
      <c r="S410" t="str">
        <f>IFERROR(INDEX($O2:$O986,MATCH(ROWS($Q$2:Q410),$R2:$R986,0)),"")</f>
        <v>M80015-305-M  M Davos Mid</v>
      </c>
    </row>
    <row r="411" spans="1:19" x14ac:dyDescent="0.25">
      <c r="A411" s="80">
        <v>12</v>
      </c>
      <c r="B411" s="81" t="s">
        <v>621</v>
      </c>
      <c r="C411" s="95" t="s">
        <v>418</v>
      </c>
      <c r="D411" s="95" t="s">
        <v>113</v>
      </c>
      <c r="E411" s="95" t="s">
        <v>622</v>
      </c>
      <c r="F411" s="82" t="s">
        <v>419</v>
      </c>
      <c r="G411" s="83" t="s">
        <v>638</v>
      </c>
      <c r="H411" s="84" t="s">
        <v>377</v>
      </c>
      <c r="I411" s="82">
        <v>8.5</v>
      </c>
      <c r="J411" s="96"/>
      <c r="K411" s="86">
        <v>85</v>
      </c>
      <c r="L411" s="86">
        <v>170</v>
      </c>
      <c r="M411" s="86">
        <v>169.95</v>
      </c>
      <c r="N411" s="86">
        <f t="shared" si="6"/>
        <v>0</v>
      </c>
      <c r="O411" s="97" t="s">
        <v>637</v>
      </c>
      <c r="P411" s="98" t="s">
        <v>120</v>
      </c>
      <c r="Q411">
        <f>--ISNUMBER(IFERROR(SEARCH(Orders!$E18,O411,1),""))</f>
        <v>1</v>
      </c>
      <c r="R411">
        <f>IF(Q411=1,COUNTIF($Q$2:Q411,1),"")</f>
        <v>410</v>
      </c>
      <c r="S411" t="str">
        <f>IFERROR(INDEX($O2:$O986,MATCH(ROWS($Q$2:Q411),$R2:$R986,0)),"")</f>
        <v>M80015-305-M  M Davos Mid</v>
      </c>
    </row>
    <row r="412" spans="1:19" x14ac:dyDescent="0.25">
      <c r="A412" s="80">
        <v>12</v>
      </c>
      <c r="B412" s="81" t="s">
        <v>621</v>
      </c>
      <c r="C412" s="95" t="s">
        <v>418</v>
      </c>
      <c r="D412" s="95" t="s">
        <v>113</v>
      </c>
      <c r="E412" s="95" t="s">
        <v>622</v>
      </c>
      <c r="F412" s="82" t="s">
        <v>419</v>
      </c>
      <c r="G412" s="83" t="s">
        <v>639</v>
      </c>
      <c r="H412" s="84" t="s">
        <v>377</v>
      </c>
      <c r="I412" s="82">
        <v>9</v>
      </c>
      <c r="J412" s="96"/>
      <c r="K412" s="86">
        <v>85</v>
      </c>
      <c r="L412" s="86">
        <v>170</v>
      </c>
      <c r="M412" s="86">
        <v>169.95</v>
      </c>
      <c r="N412" s="86">
        <f t="shared" si="6"/>
        <v>0</v>
      </c>
      <c r="O412" s="97" t="s">
        <v>637</v>
      </c>
      <c r="P412" s="98" t="s">
        <v>120</v>
      </c>
      <c r="Q412">
        <f>--ISNUMBER(IFERROR(SEARCH(Orders!$E18,O412,1),""))</f>
        <v>1</v>
      </c>
      <c r="R412">
        <f>IF(Q412=1,COUNTIF($Q$2:Q412,1),"")</f>
        <v>411</v>
      </c>
      <c r="S412" t="str">
        <f>IFERROR(INDEX($O2:$O986,MATCH(ROWS($Q$2:Q412),$R2:$R986,0)),"")</f>
        <v>M80015-305-M  M Davos Mid</v>
      </c>
    </row>
    <row r="413" spans="1:19" x14ac:dyDescent="0.25">
      <c r="A413" s="80">
        <v>12</v>
      </c>
      <c r="B413" s="81" t="s">
        <v>621</v>
      </c>
      <c r="C413" s="95" t="s">
        <v>418</v>
      </c>
      <c r="D413" s="95" t="s">
        <v>113</v>
      </c>
      <c r="E413" s="95" t="s">
        <v>622</v>
      </c>
      <c r="F413" s="82" t="s">
        <v>419</v>
      </c>
      <c r="G413" s="83" t="s">
        <v>640</v>
      </c>
      <c r="H413" s="84" t="s">
        <v>377</v>
      </c>
      <c r="I413" s="82">
        <v>9.5</v>
      </c>
      <c r="J413" s="96"/>
      <c r="K413" s="86">
        <v>85</v>
      </c>
      <c r="L413" s="86">
        <v>170</v>
      </c>
      <c r="M413" s="86">
        <v>169.95</v>
      </c>
      <c r="N413" s="86">
        <f t="shared" si="6"/>
        <v>0</v>
      </c>
      <c r="O413" s="97" t="s">
        <v>637</v>
      </c>
      <c r="P413" s="98" t="s">
        <v>120</v>
      </c>
      <c r="Q413">
        <f>--ISNUMBER(IFERROR(SEARCH(Orders!$E18,O413,1),""))</f>
        <v>1</v>
      </c>
      <c r="R413">
        <f>IF(Q413=1,COUNTIF($Q$2:Q413,1),"")</f>
        <v>412</v>
      </c>
      <c r="S413" t="str">
        <f>IFERROR(INDEX($O2:$O986,MATCH(ROWS($Q$2:Q413),$R2:$R986,0)),"")</f>
        <v>M80015-305-M  M Davos Mid</v>
      </c>
    </row>
    <row r="414" spans="1:19" x14ac:dyDescent="0.25">
      <c r="A414" s="80">
        <v>12</v>
      </c>
      <c r="B414" s="81" t="s">
        <v>621</v>
      </c>
      <c r="C414" s="95" t="s">
        <v>418</v>
      </c>
      <c r="D414" s="95" t="s">
        <v>113</v>
      </c>
      <c r="E414" s="95" t="s">
        <v>622</v>
      </c>
      <c r="F414" s="82" t="s">
        <v>419</v>
      </c>
      <c r="G414" s="83" t="s">
        <v>641</v>
      </c>
      <c r="H414" s="84" t="s">
        <v>377</v>
      </c>
      <c r="I414" s="82">
        <v>10</v>
      </c>
      <c r="J414" s="96"/>
      <c r="K414" s="86">
        <v>85</v>
      </c>
      <c r="L414" s="86">
        <v>170</v>
      </c>
      <c r="M414" s="86">
        <v>169.95</v>
      </c>
      <c r="N414" s="86">
        <f t="shared" si="6"/>
        <v>0</v>
      </c>
      <c r="O414" s="97" t="s">
        <v>637</v>
      </c>
      <c r="P414" s="98" t="s">
        <v>120</v>
      </c>
      <c r="Q414">
        <f>--ISNUMBER(IFERROR(SEARCH(Orders!$E18,O414,1),""))</f>
        <v>1</v>
      </c>
      <c r="R414">
        <f>IF(Q414=1,COUNTIF($Q$2:Q414,1),"")</f>
        <v>413</v>
      </c>
      <c r="S414" t="str">
        <f>IFERROR(INDEX($O2:$O986,MATCH(ROWS($Q$2:Q414),$R2:$R986,0)),"")</f>
        <v>M80015-305-M  M Davos Mid</v>
      </c>
    </row>
    <row r="415" spans="1:19" x14ac:dyDescent="0.25">
      <c r="A415" s="80">
        <v>12</v>
      </c>
      <c r="B415" s="81" t="s">
        <v>621</v>
      </c>
      <c r="C415" s="95" t="s">
        <v>418</v>
      </c>
      <c r="D415" s="95" t="s">
        <v>113</v>
      </c>
      <c r="E415" s="95" t="s">
        <v>622</v>
      </c>
      <c r="F415" s="82" t="s">
        <v>419</v>
      </c>
      <c r="G415" s="83" t="s">
        <v>642</v>
      </c>
      <c r="H415" s="84" t="s">
        <v>377</v>
      </c>
      <c r="I415" s="82">
        <v>10.5</v>
      </c>
      <c r="J415" s="96"/>
      <c r="K415" s="86">
        <v>85</v>
      </c>
      <c r="L415" s="86">
        <v>170</v>
      </c>
      <c r="M415" s="86">
        <v>169.95</v>
      </c>
      <c r="N415" s="86">
        <f t="shared" si="6"/>
        <v>0</v>
      </c>
      <c r="O415" s="97" t="s">
        <v>637</v>
      </c>
      <c r="P415" s="98" t="s">
        <v>120</v>
      </c>
      <c r="Q415">
        <f>--ISNUMBER(IFERROR(SEARCH(Orders!$E18,O415,1),""))</f>
        <v>1</v>
      </c>
      <c r="R415">
        <f>IF(Q415=1,COUNTIF($Q$2:Q415,1),"")</f>
        <v>414</v>
      </c>
      <c r="S415" t="str">
        <f>IFERROR(INDEX($O2:$O986,MATCH(ROWS($Q$2:Q415),$R2:$R986,0)),"")</f>
        <v>M80015-305-M  M Davos Mid</v>
      </c>
    </row>
    <row r="416" spans="1:19" x14ac:dyDescent="0.25">
      <c r="A416" s="80">
        <v>12</v>
      </c>
      <c r="B416" s="81" t="s">
        <v>621</v>
      </c>
      <c r="C416" s="95" t="s">
        <v>418</v>
      </c>
      <c r="D416" s="95" t="s">
        <v>113</v>
      </c>
      <c r="E416" s="95" t="s">
        <v>622</v>
      </c>
      <c r="F416" s="82" t="s">
        <v>419</v>
      </c>
      <c r="G416" s="83" t="s">
        <v>643</v>
      </c>
      <c r="H416" s="84" t="s">
        <v>377</v>
      </c>
      <c r="I416" s="82">
        <v>11</v>
      </c>
      <c r="J416" s="96"/>
      <c r="K416" s="86">
        <v>85</v>
      </c>
      <c r="L416" s="86">
        <v>170</v>
      </c>
      <c r="M416" s="86">
        <v>169.95</v>
      </c>
      <c r="N416" s="86">
        <f t="shared" si="6"/>
        <v>0</v>
      </c>
      <c r="O416" s="97" t="s">
        <v>637</v>
      </c>
      <c r="P416" s="98" t="s">
        <v>120</v>
      </c>
      <c r="Q416">
        <f>--ISNUMBER(IFERROR(SEARCH(Orders!$E18,O416,1),""))</f>
        <v>1</v>
      </c>
      <c r="R416">
        <f>IF(Q416=1,COUNTIF($Q$2:Q416,1),"")</f>
        <v>415</v>
      </c>
      <c r="S416" t="str">
        <f>IFERROR(INDEX($O2:$O986,MATCH(ROWS($Q$2:Q416),$R2:$R986,0)),"")</f>
        <v>M80015-305-M  M Davos Mid</v>
      </c>
    </row>
    <row r="417" spans="1:19" x14ac:dyDescent="0.25">
      <c r="A417" s="80">
        <v>12</v>
      </c>
      <c r="B417" s="81" t="s">
        <v>621</v>
      </c>
      <c r="C417" s="95" t="s">
        <v>418</v>
      </c>
      <c r="D417" s="95" t="s">
        <v>113</v>
      </c>
      <c r="E417" s="95" t="s">
        <v>622</v>
      </c>
      <c r="F417" s="82" t="s">
        <v>419</v>
      </c>
      <c r="G417" s="83" t="s">
        <v>644</v>
      </c>
      <c r="H417" s="84" t="s">
        <v>377</v>
      </c>
      <c r="I417" s="82">
        <v>11.5</v>
      </c>
      <c r="J417" s="96"/>
      <c r="K417" s="86">
        <v>85</v>
      </c>
      <c r="L417" s="86">
        <v>170</v>
      </c>
      <c r="M417" s="86">
        <v>169.95</v>
      </c>
      <c r="N417" s="86">
        <f t="shared" si="6"/>
        <v>0</v>
      </c>
      <c r="O417" s="97" t="s">
        <v>637</v>
      </c>
      <c r="P417" s="98" t="s">
        <v>120</v>
      </c>
      <c r="Q417">
        <f>--ISNUMBER(IFERROR(SEARCH(Orders!$E18,O417,1),""))</f>
        <v>1</v>
      </c>
      <c r="R417">
        <f>IF(Q417=1,COUNTIF($Q$2:Q417,1),"")</f>
        <v>416</v>
      </c>
      <c r="S417" t="str">
        <f>IFERROR(INDEX($O2:$O986,MATCH(ROWS($Q$2:Q417),$R2:$R986,0)),"")</f>
        <v>M80015-305-M  M Davos Mid</v>
      </c>
    </row>
    <row r="418" spans="1:19" x14ac:dyDescent="0.25">
      <c r="A418" s="80">
        <v>12</v>
      </c>
      <c r="B418" s="81" t="s">
        <v>621</v>
      </c>
      <c r="C418" s="95" t="s">
        <v>418</v>
      </c>
      <c r="D418" s="95" t="s">
        <v>113</v>
      </c>
      <c r="E418" s="95" t="s">
        <v>622</v>
      </c>
      <c r="F418" s="82" t="s">
        <v>419</v>
      </c>
      <c r="G418" s="83" t="s">
        <v>645</v>
      </c>
      <c r="H418" s="84" t="s">
        <v>377</v>
      </c>
      <c r="I418" s="82">
        <v>12</v>
      </c>
      <c r="J418" s="96"/>
      <c r="K418" s="86">
        <v>85</v>
      </c>
      <c r="L418" s="86">
        <v>170</v>
      </c>
      <c r="M418" s="86">
        <v>169.95</v>
      </c>
      <c r="N418" s="86">
        <f t="shared" si="6"/>
        <v>0</v>
      </c>
      <c r="O418" s="97" t="s">
        <v>637</v>
      </c>
      <c r="P418" s="98" t="s">
        <v>120</v>
      </c>
      <c r="Q418">
        <f>--ISNUMBER(IFERROR(SEARCH(Orders!$E18,O418,1),""))</f>
        <v>1</v>
      </c>
      <c r="R418">
        <f>IF(Q418=1,COUNTIF($Q$2:Q418,1),"")</f>
        <v>417</v>
      </c>
      <c r="S418" t="str">
        <f>IFERROR(INDEX($O2:$O986,MATCH(ROWS($Q$2:Q418),$R2:$R986,0)),"")</f>
        <v>M80015-305-M  M Davos Mid</v>
      </c>
    </row>
    <row r="419" spans="1:19" x14ac:dyDescent="0.25">
      <c r="A419" s="80">
        <v>12</v>
      </c>
      <c r="B419" s="81" t="s">
        <v>621</v>
      </c>
      <c r="C419" s="95" t="s">
        <v>418</v>
      </c>
      <c r="D419" s="95" t="s">
        <v>113</v>
      </c>
      <c r="E419" s="95" t="s">
        <v>622</v>
      </c>
      <c r="F419" s="82" t="s">
        <v>419</v>
      </c>
      <c r="G419" s="83" t="s">
        <v>646</v>
      </c>
      <c r="H419" s="84" t="s">
        <v>377</v>
      </c>
      <c r="I419" s="82">
        <v>12.5</v>
      </c>
      <c r="J419" s="96"/>
      <c r="K419" s="86">
        <v>85</v>
      </c>
      <c r="L419" s="86">
        <v>170</v>
      </c>
      <c r="M419" s="86">
        <v>169.95</v>
      </c>
      <c r="N419" s="86">
        <f t="shared" si="6"/>
        <v>0</v>
      </c>
      <c r="O419" s="97" t="s">
        <v>637</v>
      </c>
      <c r="P419" s="98" t="s">
        <v>120</v>
      </c>
      <c r="Q419">
        <f>--ISNUMBER(IFERROR(SEARCH(Orders!$E18,O419,1),""))</f>
        <v>1</v>
      </c>
      <c r="R419">
        <f>IF(Q419=1,COUNTIF($Q$2:Q419,1),"")</f>
        <v>418</v>
      </c>
      <c r="S419" t="str">
        <f>IFERROR(INDEX($O2:$O986,MATCH(ROWS($Q$2:Q419),$R2:$R986,0)),"")</f>
        <v>M80015-305-M  M Davos Mid</v>
      </c>
    </row>
    <row r="420" spans="1:19" x14ac:dyDescent="0.25">
      <c r="A420" s="80">
        <v>12</v>
      </c>
      <c r="B420" s="81" t="s">
        <v>621</v>
      </c>
      <c r="C420" s="95" t="s">
        <v>418</v>
      </c>
      <c r="D420" s="95" t="s">
        <v>113</v>
      </c>
      <c r="E420" s="95" t="s">
        <v>622</v>
      </c>
      <c r="F420" s="82" t="s">
        <v>419</v>
      </c>
      <c r="G420" s="83" t="s">
        <v>647</v>
      </c>
      <c r="H420" s="84" t="s">
        <v>377</v>
      </c>
      <c r="I420" s="82">
        <v>13</v>
      </c>
      <c r="J420" s="96"/>
      <c r="K420" s="86">
        <v>85</v>
      </c>
      <c r="L420" s="86">
        <v>170</v>
      </c>
      <c r="M420" s="86">
        <v>169.95</v>
      </c>
      <c r="N420" s="86">
        <f t="shared" si="6"/>
        <v>0</v>
      </c>
      <c r="O420" s="97" t="s">
        <v>637</v>
      </c>
      <c r="P420" s="98" t="s">
        <v>120</v>
      </c>
      <c r="Q420">
        <f>--ISNUMBER(IFERROR(SEARCH(Orders!$E18,O420,1),""))</f>
        <v>1</v>
      </c>
      <c r="R420">
        <f>IF(Q420=1,COUNTIF($Q$2:Q420,1),"")</f>
        <v>419</v>
      </c>
      <c r="S420" t="str">
        <f>IFERROR(INDEX($O2:$O986,MATCH(ROWS($Q$2:Q420),$R2:$R986,0)),"")</f>
        <v>M80015-305-M  M Davos Mid</v>
      </c>
    </row>
    <row r="421" spans="1:19" x14ac:dyDescent="0.25">
      <c r="A421" s="80">
        <v>12</v>
      </c>
      <c r="B421" s="81" t="s">
        <v>621</v>
      </c>
      <c r="C421" s="95" t="s">
        <v>418</v>
      </c>
      <c r="D421" s="95" t="s">
        <v>113</v>
      </c>
      <c r="E421" s="95" t="s">
        <v>622</v>
      </c>
      <c r="F421" s="82" t="s">
        <v>419</v>
      </c>
      <c r="G421" s="83" t="s">
        <v>648</v>
      </c>
      <c r="H421" s="84" t="s">
        <v>377</v>
      </c>
      <c r="I421" s="82">
        <v>14</v>
      </c>
      <c r="J421" s="96"/>
      <c r="K421" s="86">
        <v>85</v>
      </c>
      <c r="L421" s="86">
        <v>170</v>
      </c>
      <c r="M421" s="86">
        <v>169.95</v>
      </c>
      <c r="N421" s="86">
        <f t="shared" si="6"/>
        <v>0</v>
      </c>
      <c r="O421" s="97" t="s">
        <v>637</v>
      </c>
      <c r="P421" s="98" t="s">
        <v>120</v>
      </c>
      <c r="Q421">
        <f>--ISNUMBER(IFERROR(SEARCH(Orders!$E18,O421,1),""))</f>
        <v>1</v>
      </c>
      <c r="R421">
        <f>IF(Q421=1,COUNTIF($Q$2:Q421,1),"")</f>
        <v>420</v>
      </c>
      <c r="S421" t="str">
        <f>IFERROR(INDEX($O2:$O986,MATCH(ROWS($Q$2:Q421),$R2:$R986,0)),"")</f>
        <v>M80015-305-M  M Davos Mid</v>
      </c>
    </row>
    <row r="422" spans="1:19" x14ac:dyDescent="0.25">
      <c r="A422" s="80">
        <v>10</v>
      </c>
      <c r="B422" s="81" t="s">
        <v>649</v>
      </c>
      <c r="C422" s="95" t="s">
        <v>216</v>
      </c>
      <c r="D422" s="95" t="s">
        <v>113</v>
      </c>
      <c r="E422" s="95" t="s">
        <v>325</v>
      </c>
      <c r="F422" s="82" t="s">
        <v>217</v>
      </c>
      <c r="G422" s="83" t="s">
        <v>650</v>
      </c>
      <c r="H422" s="84" t="s">
        <v>377</v>
      </c>
      <c r="I422" s="82">
        <v>8</v>
      </c>
      <c r="J422" s="96"/>
      <c r="K422" s="86">
        <v>77.5</v>
      </c>
      <c r="L422" s="86">
        <v>155</v>
      </c>
      <c r="M422" s="86">
        <v>154.94999999999999</v>
      </c>
      <c r="N422" s="86">
        <f t="shared" si="6"/>
        <v>0</v>
      </c>
      <c r="O422" s="97" t="s">
        <v>651</v>
      </c>
      <c r="P422" s="98" t="s">
        <v>120</v>
      </c>
      <c r="Q422">
        <f>--ISNUMBER(IFERROR(SEARCH(Orders!$E18,O422,1),""))</f>
        <v>1</v>
      </c>
      <c r="R422">
        <f>IF(Q422=1,COUNTIF($Q$2:Q422,1),"")</f>
        <v>421</v>
      </c>
      <c r="S422" t="str">
        <f>IFERROR(INDEX($O2:$O986,MATCH(ROWS($Q$2:Q422),$R2:$R986,0)),"")</f>
        <v>M80016-025-M  M Range Low</v>
      </c>
    </row>
    <row r="423" spans="1:19" x14ac:dyDescent="0.25">
      <c r="A423" s="80">
        <v>10</v>
      </c>
      <c r="B423" s="81" t="s">
        <v>649</v>
      </c>
      <c r="C423" s="95" t="s">
        <v>216</v>
      </c>
      <c r="D423" s="95" t="s">
        <v>113</v>
      </c>
      <c r="E423" s="95" t="s">
        <v>325</v>
      </c>
      <c r="F423" s="82" t="s">
        <v>217</v>
      </c>
      <c r="G423" s="83" t="s">
        <v>652</v>
      </c>
      <c r="H423" s="84" t="s">
        <v>377</v>
      </c>
      <c r="I423" s="82">
        <v>8.5</v>
      </c>
      <c r="J423" s="96"/>
      <c r="K423" s="86">
        <v>77.5</v>
      </c>
      <c r="L423" s="86">
        <v>155</v>
      </c>
      <c r="M423" s="86">
        <v>154.94999999999999</v>
      </c>
      <c r="N423" s="86">
        <f t="shared" si="6"/>
        <v>0</v>
      </c>
      <c r="O423" s="97" t="s">
        <v>651</v>
      </c>
      <c r="P423" s="98" t="s">
        <v>120</v>
      </c>
      <c r="Q423">
        <f>--ISNUMBER(IFERROR(SEARCH(Orders!$E18,O423,1),""))</f>
        <v>1</v>
      </c>
      <c r="R423">
        <f>IF(Q423=1,COUNTIF($Q$2:Q423,1),"")</f>
        <v>422</v>
      </c>
      <c r="S423" t="str">
        <f>IFERROR(INDEX($O2:$O986,MATCH(ROWS($Q$2:Q423),$R2:$R986,0)),"")</f>
        <v>M80016-025-M  M Range Low</v>
      </c>
    </row>
    <row r="424" spans="1:19" x14ac:dyDescent="0.25">
      <c r="A424" s="80">
        <v>10</v>
      </c>
      <c r="B424" s="81" t="s">
        <v>649</v>
      </c>
      <c r="C424" s="95" t="s">
        <v>216</v>
      </c>
      <c r="D424" s="95" t="s">
        <v>113</v>
      </c>
      <c r="E424" s="95" t="s">
        <v>325</v>
      </c>
      <c r="F424" s="82" t="s">
        <v>217</v>
      </c>
      <c r="G424" s="83" t="s">
        <v>653</v>
      </c>
      <c r="H424" s="84" t="s">
        <v>377</v>
      </c>
      <c r="I424" s="82">
        <v>9</v>
      </c>
      <c r="J424" s="96"/>
      <c r="K424" s="86">
        <v>77.5</v>
      </c>
      <c r="L424" s="86">
        <v>155</v>
      </c>
      <c r="M424" s="86">
        <v>154.94999999999999</v>
      </c>
      <c r="N424" s="86">
        <f t="shared" si="6"/>
        <v>0</v>
      </c>
      <c r="O424" s="97" t="s">
        <v>651</v>
      </c>
      <c r="P424" s="98" t="s">
        <v>120</v>
      </c>
      <c r="Q424">
        <f>--ISNUMBER(IFERROR(SEARCH(Orders!$E18,O424,1),""))</f>
        <v>1</v>
      </c>
      <c r="R424">
        <f>IF(Q424=1,COUNTIF($Q$2:Q424,1),"")</f>
        <v>423</v>
      </c>
      <c r="S424" t="str">
        <f>IFERROR(INDEX($O2:$O986,MATCH(ROWS($Q$2:Q424),$R2:$R986,0)),"")</f>
        <v>M80016-025-M  M Range Low</v>
      </c>
    </row>
    <row r="425" spans="1:19" x14ac:dyDescent="0.25">
      <c r="A425" s="80">
        <v>10</v>
      </c>
      <c r="B425" s="81" t="s">
        <v>649</v>
      </c>
      <c r="C425" s="95" t="s">
        <v>216</v>
      </c>
      <c r="D425" s="95" t="s">
        <v>113</v>
      </c>
      <c r="E425" s="95" t="s">
        <v>325</v>
      </c>
      <c r="F425" s="82" t="s">
        <v>217</v>
      </c>
      <c r="G425" s="83" t="s">
        <v>654</v>
      </c>
      <c r="H425" s="84" t="s">
        <v>377</v>
      </c>
      <c r="I425" s="82">
        <v>9.5</v>
      </c>
      <c r="J425" s="96"/>
      <c r="K425" s="86">
        <v>77.5</v>
      </c>
      <c r="L425" s="86">
        <v>155</v>
      </c>
      <c r="M425" s="86">
        <v>154.94999999999999</v>
      </c>
      <c r="N425" s="86">
        <f t="shared" si="6"/>
        <v>0</v>
      </c>
      <c r="O425" s="97" t="s">
        <v>651</v>
      </c>
      <c r="P425" s="98" t="s">
        <v>120</v>
      </c>
      <c r="Q425">
        <f>--ISNUMBER(IFERROR(SEARCH(Orders!$E18,O425,1),""))</f>
        <v>1</v>
      </c>
      <c r="R425">
        <f>IF(Q425=1,COUNTIF($Q$2:Q425,1),"")</f>
        <v>424</v>
      </c>
      <c r="S425" t="str">
        <f>IFERROR(INDEX($O2:$O986,MATCH(ROWS($Q$2:Q425),$R2:$R986,0)),"")</f>
        <v>M80016-025-M  M Range Low</v>
      </c>
    </row>
    <row r="426" spans="1:19" x14ac:dyDescent="0.25">
      <c r="A426" s="80">
        <v>10</v>
      </c>
      <c r="B426" s="81" t="s">
        <v>649</v>
      </c>
      <c r="C426" s="95" t="s">
        <v>216</v>
      </c>
      <c r="D426" s="95" t="s">
        <v>113</v>
      </c>
      <c r="E426" s="95" t="s">
        <v>325</v>
      </c>
      <c r="F426" s="82" t="s">
        <v>217</v>
      </c>
      <c r="G426" s="83" t="s">
        <v>655</v>
      </c>
      <c r="H426" s="84" t="s">
        <v>377</v>
      </c>
      <c r="I426" s="82">
        <v>10</v>
      </c>
      <c r="J426" s="96"/>
      <c r="K426" s="86">
        <v>77.5</v>
      </c>
      <c r="L426" s="86">
        <v>155</v>
      </c>
      <c r="M426" s="86">
        <v>154.94999999999999</v>
      </c>
      <c r="N426" s="86">
        <f t="shared" si="6"/>
        <v>0</v>
      </c>
      <c r="O426" s="97" t="s">
        <v>651</v>
      </c>
      <c r="P426" s="98" t="s">
        <v>120</v>
      </c>
      <c r="Q426">
        <f>--ISNUMBER(IFERROR(SEARCH(Orders!$E18,O426,1),""))</f>
        <v>1</v>
      </c>
      <c r="R426">
        <f>IF(Q426=1,COUNTIF($Q$2:Q426,1),"")</f>
        <v>425</v>
      </c>
      <c r="S426" t="str">
        <f>IFERROR(INDEX($O2:$O986,MATCH(ROWS($Q$2:Q426),$R2:$R986,0)),"")</f>
        <v>M80016-025-M  M Range Low</v>
      </c>
    </row>
    <row r="427" spans="1:19" x14ac:dyDescent="0.25">
      <c r="A427" s="80">
        <v>10</v>
      </c>
      <c r="B427" s="81" t="s">
        <v>649</v>
      </c>
      <c r="C427" s="95" t="s">
        <v>216</v>
      </c>
      <c r="D427" s="95" t="s">
        <v>113</v>
      </c>
      <c r="E427" s="95" t="s">
        <v>325</v>
      </c>
      <c r="F427" s="82" t="s">
        <v>217</v>
      </c>
      <c r="G427" s="83" t="s">
        <v>656</v>
      </c>
      <c r="H427" s="84" t="s">
        <v>377</v>
      </c>
      <c r="I427" s="82">
        <v>10.5</v>
      </c>
      <c r="J427" s="96"/>
      <c r="K427" s="86">
        <v>77.5</v>
      </c>
      <c r="L427" s="86">
        <v>155</v>
      </c>
      <c r="M427" s="86">
        <v>154.94999999999999</v>
      </c>
      <c r="N427" s="86">
        <f t="shared" si="6"/>
        <v>0</v>
      </c>
      <c r="O427" s="97" t="s">
        <v>651</v>
      </c>
      <c r="P427" s="98" t="s">
        <v>120</v>
      </c>
      <c r="Q427">
        <f>--ISNUMBER(IFERROR(SEARCH(Orders!$E18,O427,1),""))</f>
        <v>1</v>
      </c>
      <c r="R427">
        <f>IF(Q427=1,COUNTIF($Q$2:Q427,1),"")</f>
        <v>426</v>
      </c>
      <c r="S427" t="str">
        <f>IFERROR(INDEX($O2:$O986,MATCH(ROWS($Q$2:Q427),$R2:$R986,0)),"")</f>
        <v>M80016-025-M  M Range Low</v>
      </c>
    </row>
    <row r="428" spans="1:19" x14ac:dyDescent="0.25">
      <c r="A428" s="80">
        <v>10</v>
      </c>
      <c r="B428" s="81" t="s">
        <v>649</v>
      </c>
      <c r="C428" s="95" t="s">
        <v>216</v>
      </c>
      <c r="D428" s="95" t="s">
        <v>113</v>
      </c>
      <c r="E428" s="95" t="s">
        <v>325</v>
      </c>
      <c r="F428" s="82" t="s">
        <v>217</v>
      </c>
      <c r="G428" s="83" t="s">
        <v>657</v>
      </c>
      <c r="H428" s="84" t="s">
        <v>377</v>
      </c>
      <c r="I428" s="82">
        <v>11</v>
      </c>
      <c r="J428" s="96"/>
      <c r="K428" s="86">
        <v>77.5</v>
      </c>
      <c r="L428" s="86">
        <v>155</v>
      </c>
      <c r="M428" s="86">
        <v>154.94999999999999</v>
      </c>
      <c r="N428" s="86">
        <f t="shared" si="6"/>
        <v>0</v>
      </c>
      <c r="O428" s="97" t="s">
        <v>651</v>
      </c>
      <c r="P428" s="98" t="s">
        <v>120</v>
      </c>
      <c r="Q428">
        <f>--ISNUMBER(IFERROR(SEARCH(Orders!$E18,O428,1),""))</f>
        <v>1</v>
      </c>
      <c r="R428">
        <f>IF(Q428=1,COUNTIF($Q$2:Q428,1),"")</f>
        <v>427</v>
      </c>
      <c r="S428" t="str">
        <f>IFERROR(INDEX($O2:$O986,MATCH(ROWS($Q$2:Q428),$R2:$R986,0)),"")</f>
        <v>M80016-025-M  M Range Low</v>
      </c>
    </row>
    <row r="429" spans="1:19" x14ac:dyDescent="0.25">
      <c r="A429" s="80">
        <v>10</v>
      </c>
      <c r="B429" s="81" t="s">
        <v>649</v>
      </c>
      <c r="C429" s="95" t="s">
        <v>216</v>
      </c>
      <c r="D429" s="95" t="s">
        <v>113</v>
      </c>
      <c r="E429" s="95" t="s">
        <v>325</v>
      </c>
      <c r="F429" s="82" t="s">
        <v>217</v>
      </c>
      <c r="G429" s="83" t="s">
        <v>658</v>
      </c>
      <c r="H429" s="84" t="s">
        <v>377</v>
      </c>
      <c r="I429" s="82">
        <v>11.5</v>
      </c>
      <c r="J429" s="96"/>
      <c r="K429" s="86">
        <v>77.5</v>
      </c>
      <c r="L429" s="86">
        <v>155</v>
      </c>
      <c r="M429" s="86">
        <v>154.94999999999999</v>
      </c>
      <c r="N429" s="86">
        <f t="shared" si="6"/>
        <v>0</v>
      </c>
      <c r="O429" s="97" t="s">
        <v>651</v>
      </c>
      <c r="P429" s="98" t="s">
        <v>120</v>
      </c>
      <c r="Q429">
        <f>--ISNUMBER(IFERROR(SEARCH(Orders!$E18,O429,1),""))</f>
        <v>1</v>
      </c>
      <c r="R429">
        <f>IF(Q429=1,COUNTIF($Q$2:Q429,1),"")</f>
        <v>428</v>
      </c>
      <c r="S429" t="str">
        <f>IFERROR(INDEX($O2:$O986,MATCH(ROWS($Q$2:Q429),$R2:$R986,0)),"")</f>
        <v>M80016-025-M  M Range Low</v>
      </c>
    </row>
    <row r="430" spans="1:19" x14ac:dyDescent="0.25">
      <c r="A430" s="80">
        <v>10</v>
      </c>
      <c r="B430" s="81" t="s">
        <v>649</v>
      </c>
      <c r="C430" s="95" t="s">
        <v>216</v>
      </c>
      <c r="D430" s="95" t="s">
        <v>113</v>
      </c>
      <c r="E430" s="95" t="s">
        <v>325</v>
      </c>
      <c r="F430" s="82" t="s">
        <v>217</v>
      </c>
      <c r="G430" s="83" t="s">
        <v>659</v>
      </c>
      <c r="H430" s="84" t="s">
        <v>377</v>
      </c>
      <c r="I430" s="82">
        <v>12</v>
      </c>
      <c r="J430" s="96"/>
      <c r="K430" s="86">
        <v>77.5</v>
      </c>
      <c r="L430" s="86">
        <v>155</v>
      </c>
      <c r="M430" s="86">
        <v>154.94999999999999</v>
      </c>
      <c r="N430" s="86">
        <f t="shared" si="6"/>
        <v>0</v>
      </c>
      <c r="O430" s="97" t="s">
        <v>651</v>
      </c>
      <c r="P430" s="98" t="s">
        <v>120</v>
      </c>
      <c r="Q430">
        <f>--ISNUMBER(IFERROR(SEARCH(Orders!$E18,O430,1),""))</f>
        <v>1</v>
      </c>
      <c r="R430">
        <f>IF(Q430=1,COUNTIF($Q$2:Q430,1),"")</f>
        <v>429</v>
      </c>
      <c r="S430" t="str">
        <f>IFERROR(INDEX($O2:$O986,MATCH(ROWS($Q$2:Q430),$R2:$R986,0)),"")</f>
        <v>M80016-025-M  M Range Low</v>
      </c>
    </row>
    <row r="431" spans="1:19" x14ac:dyDescent="0.25">
      <c r="A431" s="80">
        <v>10</v>
      </c>
      <c r="B431" s="81" t="s">
        <v>649</v>
      </c>
      <c r="C431" s="95" t="s">
        <v>216</v>
      </c>
      <c r="D431" s="95" t="s">
        <v>113</v>
      </c>
      <c r="E431" s="95" t="s">
        <v>325</v>
      </c>
      <c r="F431" s="82" t="s">
        <v>217</v>
      </c>
      <c r="G431" s="83" t="s">
        <v>660</v>
      </c>
      <c r="H431" s="84" t="s">
        <v>377</v>
      </c>
      <c r="I431" s="82">
        <v>12.5</v>
      </c>
      <c r="J431" s="96"/>
      <c r="K431" s="86">
        <v>77.5</v>
      </c>
      <c r="L431" s="86">
        <v>155</v>
      </c>
      <c r="M431" s="86">
        <v>154.94999999999999</v>
      </c>
      <c r="N431" s="86">
        <f t="shared" si="6"/>
        <v>0</v>
      </c>
      <c r="O431" s="97" t="s">
        <v>651</v>
      </c>
      <c r="P431" s="98" t="s">
        <v>120</v>
      </c>
      <c r="Q431">
        <f>--ISNUMBER(IFERROR(SEARCH(Orders!$E18,O431,1),""))</f>
        <v>1</v>
      </c>
      <c r="R431">
        <f>IF(Q431=1,COUNTIF($Q$2:Q431,1),"")</f>
        <v>430</v>
      </c>
      <c r="S431" t="str">
        <f>IFERROR(INDEX($O2:$O986,MATCH(ROWS($Q$2:Q431),$R2:$R986,0)),"")</f>
        <v>M80016-025-M  M Range Low</v>
      </c>
    </row>
    <row r="432" spans="1:19" x14ac:dyDescent="0.25">
      <c r="A432" s="80">
        <v>10</v>
      </c>
      <c r="B432" s="81" t="s">
        <v>649</v>
      </c>
      <c r="C432" s="95" t="s">
        <v>216</v>
      </c>
      <c r="D432" s="95" t="s">
        <v>113</v>
      </c>
      <c r="E432" s="95" t="s">
        <v>325</v>
      </c>
      <c r="F432" s="82" t="s">
        <v>217</v>
      </c>
      <c r="G432" s="83" t="s">
        <v>661</v>
      </c>
      <c r="H432" s="84" t="s">
        <v>377</v>
      </c>
      <c r="I432" s="82">
        <v>13</v>
      </c>
      <c r="J432" s="96"/>
      <c r="K432" s="86">
        <v>77.5</v>
      </c>
      <c r="L432" s="86">
        <v>155</v>
      </c>
      <c r="M432" s="86">
        <v>154.94999999999999</v>
      </c>
      <c r="N432" s="86">
        <f t="shared" si="6"/>
        <v>0</v>
      </c>
      <c r="O432" s="97" t="s">
        <v>651</v>
      </c>
      <c r="P432" s="98" t="s">
        <v>120</v>
      </c>
      <c r="Q432">
        <f>--ISNUMBER(IFERROR(SEARCH(Orders!$E18,O432,1),""))</f>
        <v>1</v>
      </c>
      <c r="R432">
        <f>IF(Q432=1,COUNTIF($Q$2:Q432,1),"")</f>
        <v>431</v>
      </c>
      <c r="S432" t="str">
        <f>IFERROR(INDEX($O2:$O986,MATCH(ROWS($Q$2:Q432),$R2:$R986,0)),"")</f>
        <v>M80016-025-M  M Range Low</v>
      </c>
    </row>
    <row r="433" spans="1:19" x14ac:dyDescent="0.25">
      <c r="A433" s="80">
        <v>10</v>
      </c>
      <c r="B433" s="81" t="s">
        <v>649</v>
      </c>
      <c r="C433" s="95" t="s">
        <v>216</v>
      </c>
      <c r="D433" s="95" t="s">
        <v>113</v>
      </c>
      <c r="E433" s="95" t="s">
        <v>325</v>
      </c>
      <c r="F433" s="82" t="s">
        <v>217</v>
      </c>
      <c r="G433" s="83" t="s">
        <v>662</v>
      </c>
      <c r="H433" s="84" t="s">
        <v>377</v>
      </c>
      <c r="I433" s="82">
        <v>14</v>
      </c>
      <c r="J433" s="96"/>
      <c r="K433" s="86">
        <v>77.5</v>
      </c>
      <c r="L433" s="86">
        <v>155</v>
      </c>
      <c r="M433" s="86">
        <v>154.94999999999999</v>
      </c>
      <c r="N433" s="86">
        <f t="shared" si="6"/>
        <v>0</v>
      </c>
      <c r="O433" s="97" t="s">
        <v>651</v>
      </c>
      <c r="P433" s="98" t="s">
        <v>120</v>
      </c>
      <c r="Q433">
        <f>--ISNUMBER(IFERROR(SEARCH(Orders!$E18,O433,1),""))</f>
        <v>1</v>
      </c>
      <c r="R433">
        <f>IF(Q433=1,COUNTIF($Q$2:Q433,1),"")</f>
        <v>432</v>
      </c>
      <c r="S433" t="str">
        <f>IFERROR(INDEX($O2:$O986,MATCH(ROWS($Q$2:Q433),$R2:$R986,0)),"")</f>
        <v>M80016-025-M  M Range Low</v>
      </c>
    </row>
    <row r="434" spans="1:19" x14ac:dyDescent="0.25">
      <c r="A434" s="80">
        <v>10</v>
      </c>
      <c r="B434" s="81" t="s">
        <v>649</v>
      </c>
      <c r="C434" s="95" t="s">
        <v>663</v>
      </c>
      <c r="D434" s="95" t="s">
        <v>113</v>
      </c>
      <c r="E434" s="95" t="s">
        <v>325</v>
      </c>
      <c r="F434" s="82" t="s">
        <v>664</v>
      </c>
      <c r="G434" s="83" t="s">
        <v>665</v>
      </c>
      <c r="H434" s="84" t="s">
        <v>377</v>
      </c>
      <c r="I434" s="82">
        <v>8</v>
      </c>
      <c r="J434" s="96"/>
      <c r="K434" s="86">
        <v>77.5</v>
      </c>
      <c r="L434" s="86">
        <v>155</v>
      </c>
      <c r="M434" s="86">
        <v>154.94999999999999</v>
      </c>
      <c r="N434" s="86">
        <f t="shared" si="6"/>
        <v>0</v>
      </c>
      <c r="O434" s="97" t="s">
        <v>666</v>
      </c>
      <c r="P434" s="98" t="s">
        <v>120</v>
      </c>
      <c r="Q434">
        <f>--ISNUMBER(IFERROR(SEARCH(Orders!$E18,O434,1),""))</f>
        <v>1</v>
      </c>
      <c r="R434">
        <f>IF(Q434=1,COUNTIF($Q$2:Q434,1),"")</f>
        <v>433</v>
      </c>
      <c r="S434" t="str">
        <f>IFERROR(INDEX($O2:$O986,MATCH(ROWS($Q$2:Q434),$R2:$R986,0)),"")</f>
        <v>M80016-261-M  M Range Low</v>
      </c>
    </row>
    <row r="435" spans="1:19" x14ac:dyDescent="0.25">
      <c r="A435" s="80">
        <v>10</v>
      </c>
      <c r="B435" s="81" t="s">
        <v>649</v>
      </c>
      <c r="C435" s="95" t="s">
        <v>663</v>
      </c>
      <c r="D435" s="95" t="s">
        <v>113</v>
      </c>
      <c r="E435" s="95" t="s">
        <v>325</v>
      </c>
      <c r="F435" s="82" t="s">
        <v>664</v>
      </c>
      <c r="G435" s="83" t="s">
        <v>667</v>
      </c>
      <c r="H435" s="84" t="s">
        <v>377</v>
      </c>
      <c r="I435" s="82">
        <v>8.5</v>
      </c>
      <c r="J435" s="96"/>
      <c r="K435" s="86">
        <v>77.5</v>
      </c>
      <c r="L435" s="86">
        <v>155</v>
      </c>
      <c r="M435" s="86">
        <v>154.94999999999999</v>
      </c>
      <c r="N435" s="86">
        <f t="shared" si="6"/>
        <v>0</v>
      </c>
      <c r="O435" s="97" t="s">
        <v>666</v>
      </c>
      <c r="P435" s="98" t="s">
        <v>120</v>
      </c>
      <c r="Q435">
        <f>--ISNUMBER(IFERROR(SEARCH(Orders!$E18,O435,1),""))</f>
        <v>1</v>
      </c>
      <c r="R435">
        <f>IF(Q435=1,COUNTIF($Q$2:Q435,1),"")</f>
        <v>434</v>
      </c>
      <c r="S435" t="str">
        <f>IFERROR(INDEX($O2:$O986,MATCH(ROWS($Q$2:Q435),$R2:$R986,0)),"")</f>
        <v>M80016-261-M  M Range Low</v>
      </c>
    </row>
    <row r="436" spans="1:19" x14ac:dyDescent="0.25">
      <c r="A436" s="80">
        <v>10</v>
      </c>
      <c r="B436" s="81" t="s">
        <v>649</v>
      </c>
      <c r="C436" s="95" t="s">
        <v>663</v>
      </c>
      <c r="D436" s="95" t="s">
        <v>113</v>
      </c>
      <c r="E436" s="95" t="s">
        <v>325</v>
      </c>
      <c r="F436" s="82" t="s">
        <v>664</v>
      </c>
      <c r="G436" s="83" t="s">
        <v>668</v>
      </c>
      <c r="H436" s="84" t="s">
        <v>377</v>
      </c>
      <c r="I436" s="82">
        <v>9</v>
      </c>
      <c r="J436" s="96"/>
      <c r="K436" s="86">
        <v>77.5</v>
      </c>
      <c r="L436" s="86">
        <v>155</v>
      </c>
      <c r="M436" s="86">
        <v>154.94999999999999</v>
      </c>
      <c r="N436" s="86">
        <f t="shared" si="6"/>
        <v>0</v>
      </c>
      <c r="O436" s="97" t="s">
        <v>666</v>
      </c>
      <c r="P436" s="98" t="s">
        <v>120</v>
      </c>
      <c r="Q436">
        <f>--ISNUMBER(IFERROR(SEARCH(Orders!$E18,O436,1),""))</f>
        <v>1</v>
      </c>
      <c r="R436">
        <f>IF(Q436=1,COUNTIF($Q$2:Q436,1),"")</f>
        <v>435</v>
      </c>
      <c r="S436" t="str">
        <f>IFERROR(INDEX($O2:$O986,MATCH(ROWS($Q$2:Q436),$R2:$R986,0)),"")</f>
        <v>M80016-261-M  M Range Low</v>
      </c>
    </row>
    <row r="437" spans="1:19" x14ac:dyDescent="0.25">
      <c r="A437" s="80">
        <v>10</v>
      </c>
      <c r="B437" s="81" t="s">
        <v>649</v>
      </c>
      <c r="C437" s="95" t="s">
        <v>663</v>
      </c>
      <c r="D437" s="95" t="s">
        <v>113</v>
      </c>
      <c r="E437" s="95" t="s">
        <v>325</v>
      </c>
      <c r="F437" s="82" t="s">
        <v>664</v>
      </c>
      <c r="G437" s="83" t="s">
        <v>669</v>
      </c>
      <c r="H437" s="84" t="s">
        <v>377</v>
      </c>
      <c r="I437" s="82">
        <v>9.5</v>
      </c>
      <c r="J437" s="96"/>
      <c r="K437" s="86">
        <v>77.5</v>
      </c>
      <c r="L437" s="86">
        <v>155</v>
      </c>
      <c r="M437" s="86">
        <v>154.94999999999999</v>
      </c>
      <c r="N437" s="86">
        <f t="shared" si="6"/>
        <v>0</v>
      </c>
      <c r="O437" s="97" t="s">
        <v>666</v>
      </c>
      <c r="P437" s="98" t="s">
        <v>120</v>
      </c>
      <c r="Q437">
        <f>--ISNUMBER(IFERROR(SEARCH(Orders!$E18,O437,1),""))</f>
        <v>1</v>
      </c>
      <c r="R437">
        <f>IF(Q437=1,COUNTIF($Q$2:Q437,1),"")</f>
        <v>436</v>
      </c>
      <c r="S437" t="str">
        <f>IFERROR(INDEX($O2:$O986,MATCH(ROWS($Q$2:Q437),$R2:$R986,0)),"")</f>
        <v>M80016-261-M  M Range Low</v>
      </c>
    </row>
    <row r="438" spans="1:19" x14ac:dyDescent="0.25">
      <c r="A438" s="80">
        <v>10</v>
      </c>
      <c r="B438" s="81" t="s">
        <v>649</v>
      </c>
      <c r="C438" s="95" t="s">
        <v>663</v>
      </c>
      <c r="D438" s="95" t="s">
        <v>113</v>
      </c>
      <c r="E438" s="95" t="s">
        <v>325</v>
      </c>
      <c r="F438" s="82" t="s">
        <v>664</v>
      </c>
      <c r="G438" s="83" t="s">
        <v>670</v>
      </c>
      <c r="H438" s="84" t="s">
        <v>377</v>
      </c>
      <c r="I438" s="82">
        <v>10</v>
      </c>
      <c r="J438" s="96"/>
      <c r="K438" s="86">
        <v>77.5</v>
      </c>
      <c r="L438" s="86">
        <v>155</v>
      </c>
      <c r="M438" s="86">
        <v>154.94999999999999</v>
      </c>
      <c r="N438" s="86">
        <f t="shared" si="6"/>
        <v>0</v>
      </c>
      <c r="O438" s="97" t="s">
        <v>666</v>
      </c>
      <c r="P438" s="98" t="s">
        <v>120</v>
      </c>
      <c r="Q438">
        <f>--ISNUMBER(IFERROR(SEARCH(Orders!$E18,O438,1),""))</f>
        <v>1</v>
      </c>
      <c r="R438">
        <f>IF(Q438=1,COUNTIF($Q$2:Q438,1),"")</f>
        <v>437</v>
      </c>
      <c r="S438" t="str">
        <f>IFERROR(INDEX($O2:$O986,MATCH(ROWS($Q$2:Q438),$R2:$R986,0)),"")</f>
        <v>M80016-261-M  M Range Low</v>
      </c>
    </row>
    <row r="439" spans="1:19" x14ac:dyDescent="0.25">
      <c r="A439" s="80">
        <v>10</v>
      </c>
      <c r="B439" s="81" t="s">
        <v>649</v>
      </c>
      <c r="C439" s="95" t="s">
        <v>663</v>
      </c>
      <c r="D439" s="95" t="s">
        <v>113</v>
      </c>
      <c r="E439" s="95" t="s">
        <v>325</v>
      </c>
      <c r="F439" s="82" t="s">
        <v>664</v>
      </c>
      <c r="G439" s="83" t="s">
        <v>671</v>
      </c>
      <c r="H439" s="84" t="s">
        <v>377</v>
      </c>
      <c r="I439" s="82">
        <v>10.5</v>
      </c>
      <c r="J439" s="96"/>
      <c r="K439" s="86">
        <v>77.5</v>
      </c>
      <c r="L439" s="86">
        <v>155</v>
      </c>
      <c r="M439" s="86">
        <v>154.94999999999999</v>
      </c>
      <c r="N439" s="86">
        <f t="shared" si="6"/>
        <v>0</v>
      </c>
      <c r="O439" s="97" t="s">
        <v>666</v>
      </c>
      <c r="P439" s="98" t="s">
        <v>120</v>
      </c>
      <c r="Q439">
        <f>--ISNUMBER(IFERROR(SEARCH(Orders!$E18,O439,1),""))</f>
        <v>1</v>
      </c>
      <c r="R439">
        <f>IF(Q439=1,COUNTIF($Q$2:Q439,1),"")</f>
        <v>438</v>
      </c>
      <c r="S439" t="str">
        <f>IFERROR(INDEX($O2:$O986,MATCH(ROWS($Q$2:Q439),$R2:$R986,0)),"")</f>
        <v>M80016-261-M  M Range Low</v>
      </c>
    </row>
    <row r="440" spans="1:19" x14ac:dyDescent="0.25">
      <c r="A440" s="80">
        <v>10</v>
      </c>
      <c r="B440" s="81" t="s">
        <v>649</v>
      </c>
      <c r="C440" s="95" t="s">
        <v>663</v>
      </c>
      <c r="D440" s="95" t="s">
        <v>113</v>
      </c>
      <c r="E440" s="95" t="s">
        <v>325</v>
      </c>
      <c r="F440" s="82" t="s">
        <v>664</v>
      </c>
      <c r="G440" s="83" t="s">
        <v>672</v>
      </c>
      <c r="H440" s="84" t="s">
        <v>377</v>
      </c>
      <c r="I440" s="82">
        <v>11</v>
      </c>
      <c r="J440" s="96"/>
      <c r="K440" s="86">
        <v>77.5</v>
      </c>
      <c r="L440" s="86">
        <v>155</v>
      </c>
      <c r="M440" s="86">
        <v>154.94999999999999</v>
      </c>
      <c r="N440" s="86">
        <f t="shared" si="6"/>
        <v>0</v>
      </c>
      <c r="O440" s="97" t="s">
        <v>666</v>
      </c>
      <c r="P440" s="98" t="s">
        <v>120</v>
      </c>
      <c r="Q440">
        <f>--ISNUMBER(IFERROR(SEARCH(Orders!$E18,O440,1),""))</f>
        <v>1</v>
      </c>
      <c r="R440">
        <f>IF(Q440=1,COUNTIF($Q$2:Q440,1),"")</f>
        <v>439</v>
      </c>
      <c r="S440" t="str">
        <f>IFERROR(INDEX($O2:$O986,MATCH(ROWS($Q$2:Q440),$R2:$R986,0)),"")</f>
        <v>M80016-261-M  M Range Low</v>
      </c>
    </row>
    <row r="441" spans="1:19" x14ac:dyDescent="0.25">
      <c r="A441" s="80">
        <v>10</v>
      </c>
      <c r="B441" s="81" t="s">
        <v>649</v>
      </c>
      <c r="C441" s="95" t="s">
        <v>663</v>
      </c>
      <c r="D441" s="95" t="s">
        <v>113</v>
      </c>
      <c r="E441" s="95" t="s">
        <v>325</v>
      </c>
      <c r="F441" s="82" t="s">
        <v>664</v>
      </c>
      <c r="G441" s="83" t="s">
        <v>673</v>
      </c>
      <c r="H441" s="84" t="s">
        <v>377</v>
      </c>
      <c r="I441" s="82">
        <v>11.5</v>
      </c>
      <c r="J441" s="96"/>
      <c r="K441" s="86">
        <v>77.5</v>
      </c>
      <c r="L441" s="86">
        <v>155</v>
      </c>
      <c r="M441" s="86">
        <v>154.94999999999999</v>
      </c>
      <c r="N441" s="86">
        <f t="shared" si="6"/>
        <v>0</v>
      </c>
      <c r="O441" s="97" t="s">
        <v>666</v>
      </c>
      <c r="P441" s="98" t="s">
        <v>120</v>
      </c>
      <c r="Q441">
        <f>--ISNUMBER(IFERROR(SEARCH(Orders!$E18,O441,1),""))</f>
        <v>1</v>
      </c>
      <c r="R441">
        <f>IF(Q441=1,COUNTIF($Q$2:Q441,1),"")</f>
        <v>440</v>
      </c>
      <c r="S441" t="str">
        <f>IFERROR(INDEX($O2:$O986,MATCH(ROWS($Q$2:Q441),$R2:$R986,0)),"")</f>
        <v>M80016-261-M  M Range Low</v>
      </c>
    </row>
    <row r="442" spans="1:19" x14ac:dyDescent="0.25">
      <c r="A442" s="80">
        <v>10</v>
      </c>
      <c r="B442" s="81" t="s">
        <v>649</v>
      </c>
      <c r="C442" s="95" t="s">
        <v>663</v>
      </c>
      <c r="D442" s="95" t="s">
        <v>113</v>
      </c>
      <c r="E442" s="95" t="s">
        <v>325</v>
      </c>
      <c r="F442" s="82" t="s">
        <v>664</v>
      </c>
      <c r="G442" s="83" t="s">
        <v>674</v>
      </c>
      <c r="H442" s="84" t="s">
        <v>377</v>
      </c>
      <c r="I442" s="82">
        <v>12</v>
      </c>
      <c r="J442" s="96"/>
      <c r="K442" s="86">
        <v>77.5</v>
      </c>
      <c r="L442" s="86">
        <v>155</v>
      </c>
      <c r="M442" s="86">
        <v>154.94999999999999</v>
      </c>
      <c r="N442" s="86">
        <f t="shared" si="6"/>
        <v>0</v>
      </c>
      <c r="O442" s="97" t="s">
        <v>666</v>
      </c>
      <c r="P442" s="98" t="s">
        <v>120</v>
      </c>
      <c r="Q442">
        <f>--ISNUMBER(IFERROR(SEARCH(Orders!$E18,O442,1),""))</f>
        <v>1</v>
      </c>
      <c r="R442">
        <f>IF(Q442=1,COUNTIF($Q$2:Q442,1),"")</f>
        <v>441</v>
      </c>
      <c r="S442" t="str">
        <f>IFERROR(INDEX($O2:$O986,MATCH(ROWS($Q$2:Q442),$R2:$R986,0)),"")</f>
        <v>M80016-261-M  M Range Low</v>
      </c>
    </row>
    <row r="443" spans="1:19" x14ac:dyDescent="0.25">
      <c r="A443" s="80">
        <v>10</v>
      </c>
      <c r="B443" s="81" t="s">
        <v>649</v>
      </c>
      <c r="C443" s="95" t="s">
        <v>663</v>
      </c>
      <c r="D443" s="95" t="s">
        <v>113</v>
      </c>
      <c r="E443" s="95" t="s">
        <v>325</v>
      </c>
      <c r="F443" s="82" t="s">
        <v>664</v>
      </c>
      <c r="G443" s="83" t="s">
        <v>675</v>
      </c>
      <c r="H443" s="84" t="s">
        <v>377</v>
      </c>
      <c r="I443" s="82">
        <v>12.5</v>
      </c>
      <c r="J443" s="96"/>
      <c r="K443" s="86">
        <v>77.5</v>
      </c>
      <c r="L443" s="86">
        <v>155</v>
      </c>
      <c r="M443" s="86">
        <v>154.94999999999999</v>
      </c>
      <c r="N443" s="86">
        <f t="shared" si="6"/>
        <v>0</v>
      </c>
      <c r="O443" s="97" t="s">
        <v>666</v>
      </c>
      <c r="P443" s="98" t="s">
        <v>120</v>
      </c>
      <c r="Q443">
        <f>--ISNUMBER(IFERROR(SEARCH(Orders!$E18,O443,1),""))</f>
        <v>1</v>
      </c>
      <c r="R443">
        <f>IF(Q443=1,COUNTIF($Q$2:Q443,1),"")</f>
        <v>442</v>
      </c>
      <c r="S443" t="str">
        <f>IFERROR(INDEX($O2:$O986,MATCH(ROWS($Q$2:Q443),$R2:$R986,0)),"")</f>
        <v>M80016-261-M  M Range Low</v>
      </c>
    </row>
    <row r="444" spans="1:19" x14ac:dyDescent="0.25">
      <c r="A444" s="80">
        <v>10</v>
      </c>
      <c r="B444" s="81" t="s">
        <v>649</v>
      </c>
      <c r="C444" s="95" t="s">
        <v>663</v>
      </c>
      <c r="D444" s="95" t="s">
        <v>113</v>
      </c>
      <c r="E444" s="95" t="s">
        <v>325</v>
      </c>
      <c r="F444" s="82" t="s">
        <v>664</v>
      </c>
      <c r="G444" s="83" t="s">
        <v>676</v>
      </c>
      <c r="H444" s="84" t="s">
        <v>377</v>
      </c>
      <c r="I444" s="82">
        <v>13</v>
      </c>
      <c r="J444" s="96"/>
      <c r="K444" s="86">
        <v>77.5</v>
      </c>
      <c r="L444" s="86">
        <v>155</v>
      </c>
      <c r="M444" s="86">
        <v>154.94999999999999</v>
      </c>
      <c r="N444" s="86">
        <f t="shared" si="6"/>
        <v>0</v>
      </c>
      <c r="O444" s="97" t="s">
        <v>666</v>
      </c>
      <c r="P444" s="98" t="s">
        <v>120</v>
      </c>
      <c r="Q444">
        <f>--ISNUMBER(IFERROR(SEARCH(Orders!$E18,O444,1),""))</f>
        <v>1</v>
      </c>
      <c r="R444">
        <f>IF(Q444=1,COUNTIF($Q$2:Q444,1),"")</f>
        <v>443</v>
      </c>
      <c r="S444" t="str">
        <f>IFERROR(INDEX($O2:$O986,MATCH(ROWS($Q$2:Q444),$R2:$R986,0)),"")</f>
        <v>M80016-261-M  M Range Low</v>
      </c>
    </row>
    <row r="445" spans="1:19" x14ac:dyDescent="0.25">
      <c r="A445" s="80">
        <v>10</v>
      </c>
      <c r="B445" s="81" t="s">
        <v>649</v>
      </c>
      <c r="C445" s="95" t="s">
        <v>663</v>
      </c>
      <c r="D445" s="95" t="s">
        <v>113</v>
      </c>
      <c r="E445" s="95" t="s">
        <v>325</v>
      </c>
      <c r="F445" s="82" t="s">
        <v>664</v>
      </c>
      <c r="G445" s="83" t="s">
        <v>677</v>
      </c>
      <c r="H445" s="84" t="s">
        <v>377</v>
      </c>
      <c r="I445" s="82">
        <v>14</v>
      </c>
      <c r="J445" s="96"/>
      <c r="K445" s="86">
        <v>77.5</v>
      </c>
      <c r="L445" s="86">
        <v>155</v>
      </c>
      <c r="M445" s="86">
        <v>154.94999999999999</v>
      </c>
      <c r="N445" s="86">
        <f t="shared" si="6"/>
        <v>0</v>
      </c>
      <c r="O445" s="97" t="s">
        <v>666</v>
      </c>
      <c r="P445" s="98" t="s">
        <v>120</v>
      </c>
      <c r="Q445">
        <f>--ISNUMBER(IFERROR(SEARCH(Orders!$E18,O445,1),""))</f>
        <v>1</v>
      </c>
      <c r="R445">
        <f>IF(Q445=1,COUNTIF($Q$2:Q445,1),"")</f>
        <v>444</v>
      </c>
      <c r="S445" t="str">
        <f>IFERROR(INDEX($O2:$O986,MATCH(ROWS($Q$2:Q445),$R2:$R986,0)),"")</f>
        <v>M80016-261-M  M Range Low</v>
      </c>
    </row>
    <row r="446" spans="1:19" x14ac:dyDescent="0.25">
      <c r="A446" s="80">
        <v>5</v>
      </c>
      <c r="B446" s="81" t="s">
        <v>678</v>
      </c>
      <c r="C446" s="95" t="s">
        <v>216</v>
      </c>
      <c r="D446" s="95" t="s">
        <v>113</v>
      </c>
      <c r="E446" s="95" t="s">
        <v>679</v>
      </c>
      <c r="F446" s="82" t="s">
        <v>217</v>
      </c>
      <c r="G446" s="83" t="s">
        <v>680</v>
      </c>
      <c r="H446" s="84" t="s">
        <v>377</v>
      </c>
      <c r="I446" s="82">
        <v>8</v>
      </c>
      <c r="J446" s="96"/>
      <c r="K446" s="86">
        <v>72.5</v>
      </c>
      <c r="L446" s="86">
        <v>145</v>
      </c>
      <c r="M446" s="86">
        <v>144.94999999999999</v>
      </c>
      <c r="N446" s="86">
        <f t="shared" si="6"/>
        <v>0</v>
      </c>
      <c r="O446" s="97" t="s">
        <v>681</v>
      </c>
      <c r="P446" s="98" t="s">
        <v>120</v>
      </c>
      <c r="Q446">
        <f>--ISNUMBER(IFERROR(SEARCH(Orders!$E18,O446,1),""))</f>
        <v>1</v>
      </c>
      <c r="R446">
        <f>IF(Q446=1,COUNTIF($Q$2:Q446,1),"")</f>
        <v>445</v>
      </c>
      <c r="S446" t="str">
        <f>IFERROR(INDEX($O2:$O986,MATCH(ROWS($Q$2:Q446),$R2:$R986,0)),"")</f>
        <v>M80032-025-M  M Cascade Peak Low W</v>
      </c>
    </row>
    <row r="447" spans="1:19" x14ac:dyDescent="0.25">
      <c r="A447" s="80">
        <v>5</v>
      </c>
      <c r="B447" s="81" t="s">
        <v>678</v>
      </c>
      <c r="C447" s="95" t="s">
        <v>216</v>
      </c>
      <c r="D447" s="95" t="s">
        <v>113</v>
      </c>
      <c r="E447" s="95" t="s">
        <v>679</v>
      </c>
      <c r="F447" s="82" t="s">
        <v>217</v>
      </c>
      <c r="G447" s="83" t="s">
        <v>682</v>
      </c>
      <c r="H447" s="84" t="s">
        <v>377</v>
      </c>
      <c r="I447" s="82">
        <v>8.5</v>
      </c>
      <c r="J447" s="96"/>
      <c r="K447" s="86">
        <v>72.5</v>
      </c>
      <c r="L447" s="86">
        <v>145</v>
      </c>
      <c r="M447" s="86">
        <v>144.94999999999999</v>
      </c>
      <c r="N447" s="86">
        <f t="shared" si="6"/>
        <v>0</v>
      </c>
      <c r="O447" s="97" t="s">
        <v>681</v>
      </c>
      <c r="P447" s="98" t="s">
        <v>120</v>
      </c>
      <c r="Q447">
        <f>--ISNUMBER(IFERROR(SEARCH(Orders!$E18,O447,1),""))</f>
        <v>1</v>
      </c>
      <c r="R447">
        <f>IF(Q447=1,COUNTIF($Q$2:Q447,1),"")</f>
        <v>446</v>
      </c>
      <c r="S447" t="str">
        <f>IFERROR(INDEX($O2:$O986,MATCH(ROWS($Q$2:Q447),$R2:$R986,0)),"")</f>
        <v>M80032-025-M  M Cascade Peak Low W</v>
      </c>
    </row>
    <row r="448" spans="1:19" x14ac:dyDescent="0.25">
      <c r="A448" s="80">
        <v>5</v>
      </c>
      <c r="B448" s="81" t="s">
        <v>678</v>
      </c>
      <c r="C448" s="95" t="s">
        <v>216</v>
      </c>
      <c r="D448" s="95" t="s">
        <v>113</v>
      </c>
      <c r="E448" s="95" t="s">
        <v>679</v>
      </c>
      <c r="F448" s="82" t="s">
        <v>217</v>
      </c>
      <c r="G448" s="83" t="s">
        <v>683</v>
      </c>
      <c r="H448" s="84" t="s">
        <v>377</v>
      </c>
      <c r="I448" s="82">
        <v>9</v>
      </c>
      <c r="J448" s="96"/>
      <c r="K448" s="86">
        <v>72.5</v>
      </c>
      <c r="L448" s="86">
        <v>145</v>
      </c>
      <c r="M448" s="86">
        <v>144.94999999999999</v>
      </c>
      <c r="N448" s="86">
        <f t="shared" si="6"/>
        <v>0</v>
      </c>
      <c r="O448" s="97" t="s">
        <v>681</v>
      </c>
      <c r="P448" s="98" t="s">
        <v>120</v>
      </c>
      <c r="Q448">
        <f>--ISNUMBER(IFERROR(SEARCH(Orders!$E18,O448,1),""))</f>
        <v>1</v>
      </c>
      <c r="R448">
        <f>IF(Q448=1,COUNTIF($Q$2:Q448,1),"")</f>
        <v>447</v>
      </c>
      <c r="S448" t="str">
        <f>IFERROR(INDEX($O2:$O986,MATCH(ROWS($Q$2:Q448),$R2:$R986,0)),"")</f>
        <v>M80032-025-M  M Cascade Peak Low W</v>
      </c>
    </row>
    <row r="449" spans="1:19" x14ac:dyDescent="0.25">
      <c r="A449" s="80">
        <v>5</v>
      </c>
      <c r="B449" s="81" t="s">
        <v>678</v>
      </c>
      <c r="C449" s="95" t="s">
        <v>216</v>
      </c>
      <c r="D449" s="95" t="s">
        <v>113</v>
      </c>
      <c r="E449" s="95" t="s">
        <v>679</v>
      </c>
      <c r="F449" s="82" t="s">
        <v>217</v>
      </c>
      <c r="G449" s="83" t="s">
        <v>684</v>
      </c>
      <c r="H449" s="84" t="s">
        <v>377</v>
      </c>
      <c r="I449" s="82">
        <v>9.5</v>
      </c>
      <c r="J449" s="96"/>
      <c r="K449" s="86">
        <v>72.5</v>
      </c>
      <c r="L449" s="86">
        <v>145</v>
      </c>
      <c r="M449" s="86">
        <v>144.94999999999999</v>
      </c>
      <c r="N449" s="86">
        <f t="shared" si="6"/>
        <v>0</v>
      </c>
      <c r="O449" s="97" t="s">
        <v>681</v>
      </c>
      <c r="P449" s="98" t="s">
        <v>120</v>
      </c>
      <c r="Q449">
        <f>--ISNUMBER(IFERROR(SEARCH(Orders!$E18,O449,1),""))</f>
        <v>1</v>
      </c>
      <c r="R449">
        <f>IF(Q449=1,COUNTIF($Q$2:Q449,1),"")</f>
        <v>448</v>
      </c>
      <c r="S449" t="str">
        <f>IFERROR(INDEX($O2:$O986,MATCH(ROWS($Q$2:Q449),$R2:$R986,0)),"")</f>
        <v>M80032-025-M  M Cascade Peak Low W</v>
      </c>
    </row>
    <row r="450" spans="1:19" x14ac:dyDescent="0.25">
      <c r="A450" s="80">
        <v>5</v>
      </c>
      <c r="B450" s="81" t="s">
        <v>678</v>
      </c>
      <c r="C450" s="95" t="s">
        <v>216</v>
      </c>
      <c r="D450" s="95" t="s">
        <v>113</v>
      </c>
      <c r="E450" s="95" t="s">
        <v>679</v>
      </c>
      <c r="F450" s="82" t="s">
        <v>217</v>
      </c>
      <c r="G450" s="83" t="s">
        <v>685</v>
      </c>
      <c r="H450" s="84" t="s">
        <v>377</v>
      </c>
      <c r="I450" s="82">
        <v>10</v>
      </c>
      <c r="J450" s="96"/>
      <c r="K450" s="86">
        <v>72.5</v>
      </c>
      <c r="L450" s="86">
        <v>145</v>
      </c>
      <c r="M450" s="86">
        <v>144.94999999999999</v>
      </c>
      <c r="N450" s="86">
        <f t="shared" ref="N450:N513" si="7">J450*K450</f>
        <v>0</v>
      </c>
      <c r="O450" s="97" t="s">
        <v>681</v>
      </c>
      <c r="P450" s="98" t="s">
        <v>120</v>
      </c>
      <c r="Q450">
        <f>--ISNUMBER(IFERROR(SEARCH(Orders!$E18,O450,1),""))</f>
        <v>1</v>
      </c>
      <c r="R450">
        <f>IF(Q450=1,COUNTIF($Q$2:Q450,1),"")</f>
        <v>449</v>
      </c>
      <c r="S450" t="str">
        <f>IFERROR(INDEX($O2:$O986,MATCH(ROWS($Q$2:Q450),$R2:$R986,0)),"")</f>
        <v>M80032-025-M  M Cascade Peak Low W</v>
      </c>
    </row>
    <row r="451" spans="1:19" x14ac:dyDescent="0.25">
      <c r="A451" s="80">
        <v>5</v>
      </c>
      <c r="B451" s="81" t="s">
        <v>678</v>
      </c>
      <c r="C451" s="95" t="s">
        <v>216</v>
      </c>
      <c r="D451" s="95" t="s">
        <v>113</v>
      </c>
      <c r="E451" s="95" t="s">
        <v>679</v>
      </c>
      <c r="F451" s="82" t="s">
        <v>217</v>
      </c>
      <c r="G451" s="83" t="s">
        <v>686</v>
      </c>
      <c r="H451" s="84" t="s">
        <v>377</v>
      </c>
      <c r="I451" s="82">
        <v>10.5</v>
      </c>
      <c r="J451" s="96"/>
      <c r="K451" s="86">
        <v>72.5</v>
      </c>
      <c r="L451" s="86">
        <v>145</v>
      </c>
      <c r="M451" s="86">
        <v>144.94999999999999</v>
      </c>
      <c r="N451" s="86">
        <f t="shared" si="7"/>
        <v>0</v>
      </c>
      <c r="O451" s="97" t="s">
        <v>681</v>
      </c>
      <c r="P451" s="98" t="s">
        <v>120</v>
      </c>
      <c r="Q451">
        <f>--ISNUMBER(IFERROR(SEARCH(Orders!$E18,O451,1),""))</f>
        <v>1</v>
      </c>
      <c r="R451">
        <f>IF(Q451=1,COUNTIF($Q$2:Q451,1),"")</f>
        <v>450</v>
      </c>
      <c r="S451" t="str">
        <f>IFERROR(INDEX($O2:$O986,MATCH(ROWS($Q$2:Q451),$R2:$R986,0)),"")</f>
        <v>M80032-025-M  M Cascade Peak Low W</v>
      </c>
    </row>
    <row r="452" spans="1:19" x14ac:dyDescent="0.25">
      <c r="A452" s="80">
        <v>5</v>
      </c>
      <c r="B452" s="81" t="s">
        <v>678</v>
      </c>
      <c r="C452" s="95" t="s">
        <v>216</v>
      </c>
      <c r="D452" s="95" t="s">
        <v>113</v>
      </c>
      <c r="E452" s="95" t="s">
        <v>679</v>
      </c>
      <c r="F452" s="82" t="s">
        <v>217</v>
      </c>
      <c r="G452" s="83" t="s">
        <v>687</v>
      </c>
      <c r="H452" s="84" t="s">
        <v>377</v>
      </c>
      <c r="I452" s="82">
        <v>11</v>
      </c>
      <c r="J452" s="96"/>
      <c r="K452" s="86">
        <v>72.5</v>
      </c>
      <c r="L452" s="86">
        <v>145</v>
      </c>
      <c r="M452" s="86">
        <v>144.94999999999999</v>
      </c>
      <c r="N452" s="86">
        <f t="shared" si="7"/>
        <v>0</v>
      </c>
      <c r="O452" s="97" t="s">
        <v>681</v>
      </c>
      <c r="P452" s="98" t="s">
        <v>120</v>
      </c>
      <c r="Q452">
        <f>--ISNUMBER(IFERROR(SEARCH(Orders!$E18,O452,1),""))</f>
        <v>1</v>
      </c>
      <c r="R452">
        <f>IF(Q452=1,COUNTIF($Q$2:Q452,1),"")</f>
        <v>451</v>
      </c>
      <c r="S452" t="str">
        <f>IFERROR(INDEX($O2:$O986,MATCH(ROWS($Q$2:Q452),$R2:$R986,0)),"")</f>
        <v>M80032-025-M  M Cascade Peak Low W</v>
      </c>
    </row>
    <row r="453" spans="1:19" x14ac:dyDescent="0.25">
      <c r="A453" s="80">
        <v>5</v>
      </c>
      <c r="B453" s="81" t="s">
        <v>678</v>
      </c>
      <c r="C453" s="95" t="s">
        <v>216</v>
      </c>
      <c r="D453" s="95" t="s">
        <v>113</v>
      </c>
      <c r="E453" s="95" t="s">
        <v>679</v>
      </c>
      <c r="F453" s="82" t="s">
        <v>217</v>
      </c>
      <c r="G453" s="83" t="s">
        <v>688</v>
      </c>
      <c r="H453" s="84" t="s">
        <v>377</v>
      </c>
      <c r="I453" s="82">
        <v>11.5</v>
      </c>
      <c r="J453" s="96"/>
      <c r="K453" s="86">
        <v>72.5</v>
      </c>
      <c r="L453" s="86">
        <v>145</v>
      </c>
      <c r="M453" s="86">
        <v>144.94999999999999</v>
      </c>
      <c r="N453" s="86">
        <f t="shared" si="7"/>
        <v>0</v>
      </c>
      <c r="O453" s="97" t="s">
        <v>681</v>
      </c>
      <c r="P453" s="98" t="s">
        <v>120</v>
      </c>
      <c r="Q453">
        <f>--ISNUMBER(IFERROR(SEARCH(Orders!$E18,O453,1),""))</f>
        <v>1</v>
      </c>
      <c r="R453">
        <f>IF(Q453=1,COUNTIF($Q$2:Q453,1),"")</f>
        <v>452</v>
      </c>
      <c r="S453" t="str">
        <f>IFERROR(INDEX($O2:$O986,MATCH(ROWS($Q$2:Q453),$R2:$R986,0)),"")</f>
        <v>M80032-025-M  M Cascade Peak Low W</v>
      </c>
    </row>
    <row r="454" spans="1:19" x14ac:dyDescent="0.25">
      <c r="A454" s="80">
        <v>5</v>
      </c>
      <c r="B454" s="81" t="s">
        <v>678</v>
      </c>
      <c r="C454" s="95" t="s">
        <v>216</v>
      </c>
      <c r="D454" s="95" t="s">
        <v>113</v>
      </c>
      <c r="E454" s="95" t="s">
        <v>679</v>
      </c>
      <c r="F454" s="82" t="s">
        <v>217</v>
      </c>
      <c r="G454" s="83" t="s">
        <v>689</v>
      </c>
      <c r="H454" s="84" t="s">
        <v>377</v>
      </c>
      <c r="I454" s="82">
        <v>12</v>
      </c>
      <c r="J454" s="96"/>
      <c r="K454" s="86">
        <v>72.5</v>
      </c>
      <c r="L454" s="86">
        <v>145</v>
      </c>
      <c r="M454" s="86">
        <v>144.94999999999999</v>
      </c>
      <c r="N454" s="86">
        <f t="shared" si="7"/>
        <v>0</v>
      </c>
      <c r="O454" s="97" t="s">
        <v>681</v>
      </c>
      <c r="P454" s="98" t="s">
        <v>120</v>
      </c>
      <c r="Q454">
        <f>--ISNUMBER(IFERROR(SEARCH(Orders!$E18,O454,1),""))</f>
        <v>1</v>
      </c>
      <c r="R454">
        <f>IF(Q454=1,COUNTIF($Q$2:Q454,1),"")</f>
        <v>453</v>
      </c>
      <c r="S454" t="str">
        <f>IFERROR(INDEX($O2:$O986,MATCH(ROWS($Q$2:Q454),$R2:$R986,0)),"")</f>
        <v>M80032-025-M  M Cascade Peak Low W</v>
      </c>
    </row>
    <row r="455" spans="1:19" x14ac:dyDescent="0.25">
      <c r="A455" s="80">
        <v>5</v>
      </c>
      <c r="B455" s="81" t="s">
        <v>678</v>
      </c>
      <c r="C455" s="95" t="s">
        <v>216</v>
      </c>
      <c r="D455" s="95" t="s">
        <v>113</v>
      </c>
      <c r="E455" s="95" t="s">
        <v>679</v>
      </c>
      <c r="F455" s="82" t="s">
        <v>217</v>
      </c>
      <c r="G455" s="83" t="s">
        <v>690</v>
      </c>
      <c r="H455" s="84" t="s">
        <v>377</v>
      </c>
      <c r="I455" s="82">
        <v>12.5</v>
      </c>
      <c r="J455" s="96"/>
      <c r="K455" s="86">
        <v>72.5</v>
      </c>
      <c r="L455" s="86">
        <v>145</v>
      </c>
      <c r="M455" s="86">
        <v>144.94999999999999</v>
      </c>
      <c r="N455" s="86">
        <f t="shared" si="7"/>
        <v>0</v>
      </c>
      <c r="O455" s="97" t="s">
        <v>681</v>
      </c>
      <c r="P455" s="98" t="s">
        <v>120</v>
      </c>
      <c r="Q455">
        <f>--ISNUMBER(IFERROR(SEARCH(Orders!$E18,O455,1),""))</f>
        <v>1</v>
      </c>
      <c r="R455">
        <f>IF(Q455=1,COUNTIF($Q$2:Q455,1),"")</f>
        <v>454</v>
      </c>
      <c r="S455" t="str">
        <f>IFERROR(INDEX($O2:$O986,MATCH(ROWS($Q$2:Q455),$R2:$R986,0)),"")</f>
        <v>M80032-025-M  M Cascade Peak Low W</v>
      </c>
    </row>
    <row r="456" spans="1:19" x14ac:dyDescent="0.25">
      <c r="A456" s="80">
        <v>5</v>
      </c>
      <c r="B456" s="81" t="s">
        <v>678</v>
      </c>
      <c r="C456" s="95" t="s">
        <v>216</v>
      </c>
      <c r="D456" s="95" t="s">
        <v>113</v>
      </c>
      <c r="E456" s="95" t="s">
        <v>679</v>
      </c>
      <c r="F456" s="82" t="s">
        <v>217</v>
      </c>
      <c r="G456" s="83" t="s">
        <v>691</v>
      </c>
      <c r="H456" s="84" t="s">
        <v>377</v>
      </c>
      <c r="I456" s="82">
        <v>13</v>
      </c>
      <c r="J456" s="96"/>
      <c r="K456" s="86">
        <v>72.5</v>
      </c>
      <c r="L456" s="86">
        <v>145</v>
      </c>
      <c r="M456" s="86">
        <v>144.94999999999999</v>
      </c>
      <c r="N456" s="86">
        <f t="shared" si="7"/>
        <v>0</v>
      </c>
      <c r="O456" s="97" t="s">
        <v>681</v>
      </c>
      <c r="P456" s="98" t="s">
        <v>120</v>
      </c>
      <c r="Q456">
        <f>--ISNUMBER(IFERROR(SEARCH(Orders!$E18,O456,1),""))</f>
        <v>1</v>
      </c>
      <c r="R456">
        <f>IF(Q456=1,COUNTIF($Q$2:Q456,1),"")</f>
        <v>455</v>
      </c>
      <c r="S456" t="str">
        <f>IFERROR(INDEX($O2:$O986,MATCH(ROWS($Q$2:Q456),$R2:$R986,0)),"")</f>
        <v>M80032-025-M  M Cascade Peak Low W</v>
      </c>
    </row>
    <row r="457" spans="1:19" x14ac:dyDescent="0.25">
      <c r="A457" s="80">
        <v>5</v>
      </c>
      <c r="B457" s="81" t="s">
        <v>678</v>
      </c>
      <c r="C457" s="95" t="s">
        <v>216</v>
      </c>
      <c r="D457" s="95" t="s">
        <v>113</v>
      </c>
      <c r="E457" s="95" t="s">
        <v>679</v>
      </c>
      <c r="F457" s="82" t="s">
        <v>217</v>
      </c>
      <c r="G457" s="83" t="s">
        <v>692</v>
      </c>
      <c r="H457" s="84" t="s">
        <v>377</v>
      </c>
      <c r="I457" s="82">
        <v>14</v>
      </c>
      <c r="J457" s="96"/>
      <c r="K457" s="86">
        <v>72.5</v>
      </c>
      <c r="L457" s="86">
        <v>145</v>
      </c>
      <c r="M457" s="86">
        <v>144.94999999999999</v>
      </c>
      <c r="N457" s="86">
        <f t="shared" si="7"/>
        <v>0</v>
      </c>
      <c r="O457" s="97" t="s">
        <v>681</v>
      </c>
      <c r="P457" s="98" t="s">
        <v>120</v>
      </c>
      <c r="Q457">
        <f>--ISNUMBER(IFERROR(SEARCH(Orders!$E18,O457,1),""))</f>
        <v>1</v>
      </c>
      <c r="R457">
        <f>IF(Q457=1,COUNTIF($Q$2:Q457,1),"")</f>
        <v>456</v>
      </c>
      <c r="S457" t="str">
        <f>IFERROR(INDEX($O2:$O986,MATCH(ROWS($Q$2:Q457),$R2:$R986,0)),"")</f>
        <v>M80032-025-M  M Cascade Peak Low W</v>
      </c>
    </row>
    <row r="458" spans="1:19" x14ac:dyDescent="0.25">
      <c r="A458" s="80">
        <v>5</v>
      </c>
      <c r="B458" s="81" t="s">
        <v>678</v>
      </c>
      <c r="C458" s="95" t="s">
        <v>693</v>
      </c>
      <c r="D458" s="95" t="s">
        <v>113</v>
      </c>
      <c r="E458" s="95" t="s">
        <v>679</v>
      </c>
      <c r="F458" s="82" t="s">
        <v>694</v>
      </c>
      <c r="G458" s="83" t="s">
        <v>695</v>
      </c>
      <c r="H458" s="84" t="s">
        <v>377</v>
      </c>
      <c r="I458" s="82">
        <v>8</v>
      </c>
      <c r="J458" s="96"/>
      <c r="K458" s="86">
        <v>72.5</v>
      </c>
      <c r="L458" s="86">
        <v>145</v>
      </c>
      <c r="M458" s="86">
        <v>144.94999999999999</v>
      </c>
      <c r="N458" s="86">
        <f t="shared" si="7"/>
        <v>0</v>
      </c>
      <c r="O458" s="97" t="s">
        <v>696</v>
      </c>
      <c r="P458" s="98" t="s">
        <v>120</v>
      </c>
      <c r="Q458">
        <f>--ISNUMBER(IFERROR(SEARCH(Orders!$E18,O458,1),""))</f>
        <v>1</v>
      </c>
      <c r="R458">
        <f>IF(Q458=1,COUNTIF($Q$2:Q458,1),"")</f>
        <v>457</v>
      </c>
      <c r="S458" t="str">
        <f>IFERROR(INDEX($O2:$O986,MATCH(ROWS($Q$2:Q458),$R2:$R986,0)),"")</f>
        <v>M80032-233-M  M Cascade Peak Low W</v>
      </c>
    </row>
    <row r="459" spans="1:19" x14ac:dyDescent="0.25">
      <c r="A459" s="80">
        <v>5</v>
      </c>
      <c r="B459" s="81" t="s">
        <v>678</v>
      </c>
      <c r="C459" s="95" t="s">
        <v>693</v>
      </c>
      <c r="D459" s="95" t="s">
        <v>113</v>
      </c>
      <c r="E459" s="95" t="s">
        <v>679</v>
      </c>
      <c r="F459" s="82" t="s">
        <v>694</v>
      </c>
      <c r="G459" s="83" t="s">
        <v>697</v>
      </c>
      <c r="H459" s="84" t="s">
        <v>377</v>
      </c>
      <c r="I459" s="82">
        <v>8.5</v>
      </c>
      <c r="J459" s="96"/>
      <c r="K459" s="86">
        <v>72.5</v>
      </c>
      <c r="L459" s="86">
        <v>145</v>
      </c>
      <c r="M459" s="86">
        <v>144.94999999999999</v>
      </c>
      <c r="N459" s="86">
        <f t="shared" si="7"/>
        <v>0</v>
      </c>
      <c r="O459" s="97" t="s">
        <v>696</v>
      </c>
      <c r="P459" s="98" t="s">
        <v>120</v>
      </c>
      <c r="Q459">
        <f>--ISNUMBER(IFERROR(SEARCH(Orders!$E18,O459,1),""))</f>
        <v>1</v>
      </c>
      <c r="R459">
        <f>IF(Q459=1,COUNTIF($Q$2:Q459,1),"")</f>
        <v>458</v>
      </c>
      <c r="S459" t="str">
        <f>IFERROR(INDEX($O2:$O986,MATCH(ROWS($Q$2:Q459),$R2:$R986,0)),"")</f>
        <v>M80032-233-M  M Cascade Peak Low W</v>
      </c>
    </row>
    <row r="460" spans="1:19" x14ac:dyDescent="0.25">
      <c r="A460" s="80">
        <v>5</v>
      </c>
      <c r="B460" s="81" t="s">
        <v>678</v>
      </c>
      <c r="C460" s="95" t="s">
        <v>693</v>
      </c>
      <c r="D460" s="95" t="s">
        <v>113</v>
      </c>
      <c r="E460" s="95" t="s">
        <v>679</v>
      </c>
      <c r="F460" s="82" t="s">
        <v>694</v>
      </c>
      <c r="G460" s="83" t="s">
        <v>698</v>
      </c>
      <c r="H460" s="84" t="s">
        <v>377</v>
      </c>
      <c r="I460" s="82">
        <v>9</v>
      </c>
      <c r="J460" s="96"/>
      <c r="K460" s="86">
        <v>72.5</v>
      </c>
      <c r="L460" s="86">
        <v>145</v>
      </c>
      <c r="M460" s="86">
        <v>144.94999999999999</v>
      </c>
      <c r="N460" s="86">
        <f t="shared" si="7"/>
        <v>0</v>
      </c>
      <c r="O460" s="97" t="s">
        <v>696</v>
      </c>
      <c r="P460" s="98" t="s">
        <v>120</v>
      </c>
      <c r="Q460">
        <f>--ISNUMBER(IFERROR(SEARCH(Orders!$E18,O460,1),""))</f>
        <v>1</v>
      </c>
      <c r="R460">
        <f>IF(Q460=1,COUNTIF($Q$2:Q460,1),"")</f>
        <v>459</v>
      </c>
      <c r="S460" t="str">
        <f>IFERROR(INDEX($O2:$O986,MATCH(ROWS($Q$2:Q460),$R2:$R986,0)),"")</f>
        <v>M80032-233-M  M Cascade Peak Low W</v>
      </c>
    </row>
    <row r="461" spans="1:19" x14ac:dyDescent="0.25">
      <c r="A461" s="80">
        <v>5</v>
      </c>
      <c r="B461" s="81" t="s">
        <v>678</v>
      </c>
      <c r="C461" s="95" t="s">
        <v>693</v>
      </c>
      <c r="D461" s="95" t="s">
        <v>113</v>
      </c>
      <c r="E461" s="95" t="s">
        <v>679</v>
      </c>
      <c r="F461" s="82" t="s">
        <v>694</v>
      </c>
      <c r="G461" s="83" t="s">
        <v>699</v>
      </c>
      <c r="H461" s="84" t="s">
        <v>377</v>
      </c>
      <c r="I461" s="82">
        <v>9.5</v>
      </c>
      <c r="J461" s="96"/>
      <c r="K461" s="86">
        <v>72.5</v>
      </c>
      <c r="L461" s="86">
        <v>145</v>
      </c>
      <c r="M461" s="86">
        <v>144.94999999999999</v>
      </c>
      <c r="N461" s="86">
        <f t="shared" si="7"/>
        <v>0</v>
      </c>
      <c r="O461" s="97" t="s">
        <v>696</v>
      </c>
      <c r="P461" s="98" t="s">
        <v>120</v>
      </c>
      <c r="Q461">
        <f>--ISNUMBER(IFERROR(SEARCH(Orders!$E18,O461,1),""))</f>
        <v>1</v>
      </c>
      <c r="R461">
        <f>IF(Q461=1,COUNTIF($Q$2:Q461,1),"")</f>
        <v>460</v>
      </c>
      <c r="S461" t="str">
        <f>IFERROR(INDEX($O2:$O986,MATCH(ROWS($Q$2:Q461),$R2:$R986,0)),"")</f>
        <v>M80032-233-M  M Cascade Peak Low W</v>
      </c>
    </row>
    <row r="462" spans="1:19" x14ac:dyDescent="0.25">
      <c r="A462" s="80">
        <v>5</v>
      </c>
      <c r="B462" s="81" t="s">
        <v>678</v>
      </c>
      <c r="C462" s="95" t="s">
        <v>693</v>
      </c>
      <c r="D462" s="95" t="s">
        <v>113</v>
      </c>
      <c r="E462" s="95" t="s">
        <v>679</v>
      </c>
      <c r="F462" s="82" t="s">
        <v>694</v>
      </c>
      <c r="G462" s="83" t="s">
        <v>700</v>
      </c>
      <c r="H462" s="84" t="s">
        <v>377</v>
      </c>
      <c r="I462" s="82">
        <v>10</v>
      </c>
      <c r="J462" s="96"/>
      <c r="K462" s="86">
        <v>72.5</v>
      </c>
      <c r="L462" s="86">
        <v>145</v>
      </c>
      <c r="M462" s="86">
        <v>144.94999999999999</v>
      </c>
      <c r="N462" s="86">
        <f t="shared" si="7"/>
        <v>0</v>
      </c>
      <c r="O462" s="97" t="s">
        <v>696</v>
      </c>
      <c r="P462" s="98" t="s">
        <v>120</v>
      </c>
      <c r="Q462">
        <f>--ISNUMBER(IFERROR(SEARCH(Orders!$E18,O462,1),""))</f>
        <v>1</v>
      </c>
      <c r="R462">
        <f>IF(Q462=1,COUNTIF($Q$2:Q462,1),"")</f>
        <v>461</v>
      </c>
      <c r="S462" t="str">
        <f>IFERROR(INDEX($O2:$O986,MATCH(ROWS($Q$2:Q462),$R2:$R986,0)),"")</f>
        <v>M80032-233-M  M Cascade Peak Low W</v>
      </c>
    </row>
    <row r="463" spans="1:19" x14ac:dyDescent="0.25">
      <c r="A463" s="80">
        <v>5</v>
      </c>
      <c r="B463" s="81" t="s">
        <v>678</v>
      </c>
      <c r="C463" s="95" t="s">
        <v>693</v>
      </c>
      <c r="D463" s="95" t="s">
        <v>113</v>
      </c>
      <c r="E463" s="95" t="s">
        <v>679</v>
      </c>
      <c r="F463" s="82" t="s">
        <v>694</v>
      </c>
      <c r="G463" s="83" t="s">
        <v>701</v>
      </c>
      <c r="H463" s="84" t="s">
        <v>377</v>
      </c>
      <c r="I463" s="82">
        <v>10.5</v>
      </c>
      <c r="J463" s="96"/>
      <c r="K463" s="86">
        <v>72.5</v>
      </c>
      <c r="L463" s="86">
        <v>145</v>
      </c>
      <c r="M463" s="86">
        <v>144.94999999999999</v>
      </c>
      <c r="N463" s="86">
        <f t="shared" si="7"/>
        <v>0</v>
      </c>
      <c r="O463" s="97" t="s">
        <v>696</v>
      </c>
      <c r="P463" s="98" t="s">
        <v>120</v>
      </c>
      <c r="Q463">
        <f>--ISNUMBER(IFERROR(SEARCH(Orders!$E18,O463,1),""))</f>
        <v>1</v>
      </c>
      <c r="R463">
        <f>IF(Q463=1,COUNTIF($Q$2:Q463,1),"")</f>
        <v>462</v>
      </c>
      <c r="S463" t="str">
        <f>IFERROR(INDEX($O2:$O986,MATCH(ROWS($Q$2:Q463),$R2:$R986,0)),"")</f>
        <v>M80032-233-M  M Cascade Peak Low W</v>
      </c>
    </row>
    <row r="464" spans="1:19" x14ac:dyDescent="0.25">
      <c r="A464" s="80">
        <v>5</v>
      </c>
      <c r="B464" s="81" t="s">
        <v>678</v>
      </c>
      <c r="C464" s="95" t="s">
        <v>693</v>
      </c>
      <c r="D464" s="95" t="s">
        <v>113</v>
      </c>
      <c r="E464" s="95" t="s">
        <v>679</v>
      </c>
      <c r="F464" s="82" t="s">
        <v>694</v>
      </c>
      <c r="G464" s="83" t="s">
        <v>702</v>
      </c>
      <c r="H464" s="84" t="s">
        <v>377</v>
      </c>
      <c r="I464" s="82">
        <v>11</v>
      </c>
      <c r="J464" s="96"/>
      <c r="K464" s="86">
        <v>72.5</v>
      </c>
      <c r="L464" s="86">
        <v>145</v>
      </c>
      <c r="M464" s="86">
        <v>144.94999999999999</v>
      </c>
      <c r="N464" s="86">
        <f t="shared" si="7"/>
        <v>0</v>
      </c>
      <c r="O464" s="97" t="s">
        <v>696</v>
      </c>
      <c r="P464" s="98" t="s">
        <v>120</v>
      </c>
      <c r="Q464">
        <f>--ISNUMBER(IFERROR(SEARCH(Orders!$E18,O464,1),""))</f>
        <v>1</v>
      </c>
      <c r="R464">
        <f>IF(Q464=1,COUNTIF($Q$2:Q464,1),"")</f>
        <v>463</v>
      </c>
      <c r="S464" t="str">
        <f>IFERROR(INDEX($O2:$O986,MATCH(ROWS($Q$2:Q464),$R2:$R986,0)),"")</f>
        <v>M80032-233-M  M Cascade Peak Low W</v>
      </c>
    </row>
    <row r="465" spans="1:19" x14ac:dyDescent="0.25">
      <c r="A465" s="80">
        <v>5</v>
      </c>
      <c r="B465" s="81" t="s">
        <v>678</v>
      </c>
      <c r="C465" s="95" t="s">
        <v>693</v>
      </c>
      <c r="D465" s="95" t="s">
        <v>113</v>
      </c>
      <c r="E465" s="95" t="s">
        <v>679</v>
      </c>
      <c r="F465" s="82" t="s">
        <v>694</v>
      </c>
      <c r="G465" s="83" t="s">
        <v>703</v>
      </c>
      <c r="H465" s="84" t="s">
        <v>377</v>
      </c>
      <c r="I465" s="82">
        <v>11.5</v>
      </c>
      <c r="J465" s="96"/>
      <c r="K465" s="86">
        <v>72.5</v>
      </c>
      <c r="L465" s="86">
        <v>145</v>
      </c>
      <c r="M465" s="86">
        <v>144.94999999999999</v>
      </c>
      <c r="N465" s="86">
        <f t="shared" si="7"/>
        <v>0</v>
      </c>
      <c r="O465" s="97" t="s">
        <v>696</v>
      </c>
      <c r="P465" s="98" t="s">
        <v>120</v>
      </c>
      <c r="Q465">
        <f>--ISNUMBER(IFERROR(SEARCH(Orders!$E18,O465,1),""))</f>
        <v>1</v>
      </c>
      <c r="R465">
        <f>IF(Q465=1,COUNTIF($Q$2:Q465,1),"")</f>
        <v>464</v>
      </c>
      <c r="S465" t="str">
        <f>IFERROR(INDEX($O2:$O986,MATCH(ROWS($Q$2:Q465),$R2:$R986,0)),"")</f>
        <v>M80032-233-M  M Cascade Peak Low W</v>
      </c>
    </row>
    <row r="466" spans="1:19" x14ac:dyDescent="0.25">
      <c r="A466" s="80">
        <v>5</v>
      </c>
      <c r="B466" s="81" t="s">
        <v>678</v>
      </c>
      <c r="C466" s="95" t="s">
        <v>693</v>
      </c>
      <c r="D466" s="95" t="s">
        <v>113</v>
      </c>
      <c r="E466" s="95" t="s">
        <v>679</v>
      </c>
      <c r="F466" s="82" t="s">
        <v>694</v>
      </c>
      <c r="G466" s="83" t="s">
        <v>704</v>
      </c>
      <c r="H466" s="84" t="s">
        <v>377</v>
      </c>
      <c r="I466" s="82">
        <v>12</v>
      </c>
      <c r="J466" s="96"/>
      <c r="K466" s="86">
        <v>72.5</v>
      </c>
      <c r="L466" s="86">
        <v>145</v>
      </c>
      <c r="M466" s="86">
        <v>144.94999999999999</v>
      </c>
      <c r="N466" s="86">
        <f t="shared" si="7"/>
        <v>0</v>
      </c>
      <c r="O466" s="97" t="s">
        <v>696</v>
      </c>
      <c r="P466" s="98" t="s">
        <v>120</v>
      </c>
      <c r="Q466">
        <f>--ISNUMBER(IFERROR(SEARCH(Orders!$E18,O466,1),""))</f>
        <v>1</v>
      </c>
      <c r="R466">
        <f>IF(Q466=1,COUNTIF($Q$2:Q466,1),"")</f>
        <v>465</v>
      </c>
      <c r="S466" t="str">
        <f>IFERROR(INDEX($O2:$O986,MATCH(ROWS($Q$2:Q466),$R2:$R986,0)),"")</f>
        <v>M80032-233-M  M Cascade Peak Low W</v>
      </c>
    </row>
    <row r="467" spans="1:19" x14ac:dyDescent="0.25">
      <c r="A467" s="80">
        <v>5</v>
      </c>
      <c r="B467" s="81" t="s">
        <v>678</v>
      </c>
      <c r="C467" s="95" t="s">
        <v>693</v>
      </c>
      <c r="D467" s="95" t="s">
        <v>113</v>
      </c>
      <c r="E467" s="95" t="s">
        <v>679</v>
      </c>
      <c r="F467" s="82" t="s">
        <v>694</v>
      </c>
      <c r="G467" s="83" t="s">
        <v>705</v>
      </c>
      <c r="H467" s="84" t="s">
        <v>377</v>
      </c>
      <c r="I467" s="82">
        <v>12.5</v>
      </c>
      <c r="J467" s="96"/>
      <c r="K467" s="86">
        <v>72.5</v>
      </c>
      <c r="L467" s="86">
        <v>145</v>
      </c>
      <c r="M467" s="86">
        <v>144.94999999999999</v>
      </c>
      <c r="N467" s="86">
        <f t="shared" si="7"/>
        <v>0</v>
      </c>
      <c r="O467" s="97" t="s">
        <v>696</v>
      </c>
      <c r="P467" s="98" t="s">
        <v>120</v>
      </c>
      <c r="Q467">
        <f>--ISNUMBER(IFERROR(SEARCH(Orders!$E18,O467,1),""))</f>
        <v>1</v>
      </c>
      <c r="R467">
        <f>IF(Q467=1,COUNTIF($Q$2:Q467,1),"")</f>
        <v>466</v>
      </c>
      <c r="S467" t="str">
        <f>IFERROR(INDEX($O2:$O986,MATCH(ROWS($Q$2:Q467),$R2:$R986,0)),"")</f>
        <v>M80032-233-M  M Cascade Peak Low W</v>
      </c>
    </row>
    <row r="468" spans="1:19" x14ac:dyDescent="0.25">
      <c r="A468" s="80">
        <v>5</v>
      </c>
      <c r="B468" s="81" t="s">
        <v>678</v>
      </c>
      <c r="C468" s="95" t="s">
        <v>693</v>
      </c>
      <c r="D468" s="95" t="s">
        <v>113</v>
      </c>
      <c r="E468" s="95" t="s">
        <v>679</v>
      </c>
      <c r="F468" s="82" t="s">
        <v>694</v>
      </c>
      <c r="G468" s="83" t="s">
        <v>706</v>
      </c>
      <c r="H468" s="84" t="s">
        <v>377</v>
      </c>
      <c r="I468" s="82">
        <v>13</v>
      </c>
      <c r="J468" s="96"/>
      <c r="K468" s="86">
        <v>72.5</v>
      </c>
      <c r="L468" s="86">
        <v>145</v>
      </c>
      <c r="M468" s="86">
        <v>144.94999999999999</v>
      </c>
      <c r="N468" s="86">
        <f t="shared" si="7"/>
        <v>0</v>
      </c>
      <c r="O468" s="97" t="s">
        <v>696</v>
      </c>
      <c r="P468" s="98" t="s">
        <v>120</v>
      </c>
      <c r="Q468">
        <f>--ISNUMBER(IFERROR(SEARCH(Orders!$E18,O468,1),""))</f>
        <v>1</v>
      </c>
      <c r="R468">
        <f>IF(Q468=1,COUNTIF($Q$2:Q468,1),"")</f>
        <v>467</v>
      </c>
      <c r="S468" t="str">
        <f>IFERROR(INDEX($O2:$O986,MATCH(ROWS($Q$2:Q468),$R2:$R986,0)),"")</f>
        <v>M80032-233-M  M Cascade Peak Low W</v>
      </c>
    </row>
    <row r="469" spans="1:19" x14ac:dyDescent="0.25">
      <c r="A469" s="80">
        <v>5</v>
      </c>
      <c r="B469" s="81" t="s">
        <v>678</v>
      </c>
      <c r="C469" s="95" t="s">
        <v>693</v>
      </c>
      <c r="D469" s="95" t="s">
        <v>113</v>
      </c>
      <c r="E469" s="95" t="s">
        <v>679</v>
      </c>
      <c r="F469" s="82" t="s">
        <v>694</v>
      </c>
      <c r="G469" s="83" t="s">
        <v>707</v>
      </c>
      <c r="H469" s="84" t="s">
        <v>377</v>
      </c>
      <c r="I469" s="82">
        <v>14</v>
      </c>
      <c r="J469" s="96"/>
      <c r="K469" s="86">
        <v>72.5</v>
      </c>
      <c r="L469" s="86">
        <v>145</v>
      </c>
      <c r="M469" s="86">
        <v>144.94999999999999</v>
      </c>
      <c r="N469" s="86">
        <f t="shared" si="7"/>
        <v>0</v>
      </c>
      <c r="O469" s="97" t="s">
        <v>696</v>
      </c>
      <c r="P469" s="98" t="s">
        <v>120</v>
      </c>
      <c r="Q469">
        <f>--ISNUMBER(IFERROR(SEARCH(Orders!$E18,O469,1),""))</f>
        <v>1</v>
      </c>
      <c r="R469">
        <f>IF(Q469=1,COUNTIF($Q$2:Q469,1),"")</f>
        <v>468</v>
      </c>
      <c r="S469" t="str">
        <f>IFERROR(INDEX($O2:$O986,MATCH(ROWS($Q$2:Q469),$R2:$R986,0)),"")</f>
        <v>M80032-233-M  M Cascade Peak Low W</v>
      </c>
    </row>
    <row r="470" spans="1:19" x14ac:dyDescent="0.25">
      <c r="A470" s="80">
        <v>5</v>
      </c>
      <c r="B470" s="81" t="s">
        <v>678</v>
      </c>
      <c r="C470" s="95" t="s">
        <v>262</v>
      </c>
      <c r="D470" s="95" t="s">
        <v>113</v>
      </c>
      <c r="E470" s="95" t="s">
        <v>679</v>
      </c>
      <c r="F470" s="82" t="s">
        <v>263</v>
      </c>
      <c r="G470" s="83" t="s">
        <v>708</v>
      </c>
      <c r="H470" s="84" t="s">
        <v>377</v>
      </c>
      <c r="I470" s="82">
        <v>8</v>
      </c>
      <c r="J470" s="96"/>
      <c r="K470" s="86">
        <v>72.5</v>
      </c>
      <c r="L470" s="86">
        <v>145</v>
      </c>
      <c r="M470" s="86">
        <v>144.94999999999999</v>
      </c>
      <c r="N470" s="86">
        <f t="shared" si="7"/>
        <v>0</v>
      </c>
      <c r="O470" s="97" t="s">
        <v>709</v>
      </c>
      <c r="P470" s="98" t="s">
        <v>120</v>
      </c>
      <c r="Q470">
        <f>--ISNUMBER(IFERROR(SEARCH(Orders!$E18,O470,1),""))</f>
        <v>1</v>
      </c>
      <c r="R470">
        <f>IF(Q470=1,COUNTIF($Q$2:Q470,1),"")</f>
        <v>469</v>
      </c>
      <c r="S470" t="str">
        <f>IFERROR(INDEX($O2:$O986,MATCH(ROWS($Q$2:Q470),$R2:$R986,0)),"")</f>
        <v>M80032-410-M  M Cascade Peak Low W</v>
      </c>
    </row>
    <row r="471" spans="1:19" x14ac:dyDescent="0.25">
      <c r="A471" s="80">
        <v>5</v>
      </c>
      <c r="B471" s="81" t="s">
        <v>678</v>
      </c>
      <c r="C471" s="95" t="s">
        <v>262</v>
      </c>
      <c r="D471" s="95" t="s">
        <v>113</v>
      </c>
      <c r="E471" s="95" t="s">
        <v>679</v>
      </c>
      <c r="F471" s="82" t="s">
        <v>263</v>
      </c>
      <c r="G471" s="83" t="s">
        <v>710</v>
      </c>
      <c r="H471" s="84" t="s">
        <v>377</v>
      </c>
      <c r="I471" s="82">
        <v>8.5</v>
      </c>
      <c r="J471" s="96"/>
      <c r="K471" s="86">
        <v>72.5</v>
      </c>
      <c r="L471" s="86">
        <v>145</v>
      </c>
      <c r="M471" s="86">
        <v>144.94999999999999</v>
      </c>
      <c r="N471" s="86">
        <f t="shared" si="7"/>
        <v>0</v>
      </c>
      <c r="O471" s="97" t="s">
        <v>709</v>
      </c>
      <c r="P471" s="98" t="s">
        <v>120</v>
      </c>
      <c r="Q471">
        <f>--ISNUMBER(IFERROR(SEARCH(Orders!$E18,O471,1),""))</f>
        <v>1</v>
      </c>
      <c r="R471">
        <f>IF(Q471=1,COUNTIF($Q$2:Q471,1),"")</f>
        <v>470</v>
      </c>
      <c r="S471" t="str">
        <f>IFERROR(INDEX($O2:$O986,MATCH(ROWS($Q$2:Q471),$R2:$R986,0)),"")</f>
        <v>M80032-410-M  M Cascade Peak Low W</v>
      </c>
    </row>
    <row r="472" spans="1:19" x14ac:dyDescent="0.25">
      <c r="A472" s="80">
        <v>5</v>
      </c>
      <c r="B472" s="81" t="s">
        <v>678</v>
      </c>
      <c r="C472" s="95" t="s">
        <v>262</v>
      </c>
      <c r="D472" s="95" t="s">
        <v>113</v>
      </c>
      <c r="E472" s="95" t="s">
        <v>679</v>
      </c>
      <c r="F472" s="82" t="s">
        <v>263</v>
      </c>
      <c r="G472" s="83" t="s">
        <v>711</v>
      </c>
      <c r="H472" s="84" t="s">
        <v>377</v>
      </c>
      <c r="I472" s="82">
        <v>9</v>
      </c>
      <c r="J472" s="96"/>
      <c r="K472" s="86">
        <v>72.5</v>
      </c>
      <c r="L472" s="86">
        <v>145</v>
      </c>
      <c r="M472" s="86">
        <v>144.94999999999999</v>
      </c>
      <c r="N472" s="86">
        <f t="shared" si="7"/>
        <v>0</v>
      </c>
      <c r="O472" s="97" t="s">
        <v>709</v>
      </c>
      <c r="P472" s="98" t="s">
        <v>120</v>
      </c>
      <c r="Q472">
        <f>--ISNUMBER(IFERROR(SEARCH(Orders!$E18,O472,1),""))</f>
        <v>1</v>
      </c>
      <c r="R472">
        <f>IF(Q472=1,COUNTIF($Q$2:Q472,1),"")</f>
        <v>471</v>
      </c>
      <c r="S472" t="str">
        <f>IFERROR(INDEX($O2:$O986,MATCH(ROWS($Q$2:Q472),$R2:$R986,0)),"")</f>
        <v>M80032-410-M  M Cascade Peak Low W</v>
      </c>
    </row>
    <row r="473" spans="1:19" x14ac:dyDescent="0.25">
      <c r="A473" s="80">
        <v>5</v>
      </c>
      <c r="B473" s="81" t="s">
        <v>678</v>
      </c>
      <c r="C473" s="95" t="s">
        <v>262</v>
      </c>
      <c r="D473" s="95" t="s">
        <v>113</v>
      </c>
      <c r="E473" s="95" t="s">
        <v>679</v>
      </c>
      <c r="F473" s="82" t="s">
        <v>263</v>
      </c>
      <c r="G473" s="83" t="s">
        <v>712</v>
      </c>
      <c r="H473" s="84" t="s">
        <v>377</v>
      </c>
      <c r="I473" s="82">
        <v>9.5</v>
      </c>
      <c r="J473" s="96"/>
      <c r="K473" s="86">
        <v>72.5</v>
      </c>
      <c r="L473" s="86">
        <v>145</v>
      </c>
      <c r="M473" s="86">
        <v>144.94999999999999</v>
      </c>
      <c r="N473" s="86">
        <f t="shared" si="7"/>
        <v>0</v>
      </c>
      <c r="O473" s="97" t="s">
        <v>709</v>
      </c>
      <c r="P473" s="98" t="s">
        <v>120</v>
      </c>
      <c r="Q473">
        <f>--ISNUMBER(IFERROR(SEARCH(Orders!$E18,O473,1),""))</f>
        <v>1</v>
      </c>
      <c r="R473">
        <f>IF(Q473=1,COUNTIF($Q$2:Q473,1),"")</f>
        <v>472</v>
      </c>
      <c r="S473" t="str">
        <f>IFERROR(INDEX($O2:$O986,MATCH(ROWS($Q$2:Q473),$R2:$R986,0)),"")</f>
        <v>M80032-410-M  M Cascade Peak Low W</v>
      </c>
    </row>
    <row r="474" spans="1:19" x14ac:dyDescent="0.25">
      <c r="A474" s="80">
        <v>5</v>
      </c>
      <c r="B474" s="81" t="s">
        <v>678</v>
      </c>
      <c r="C474" s="95" t="s">
        <v>262</v>
      </c>
      <c r="D474" s="95" t="s">
        <v>113</v>
      </c>
      <c r="E474" s="95" t="s">
        <v>679</v>
      </c>
      <c r="F474" s="82" t="s">
        <v>263</v>
      </c>
      <c r="G474" s="83" t="s">
        <v>713</v>
      </c>
      <c r="H474" s="84" t="s">
        <v>377</v>
      </c>
      <c r="I474" s="82">
        <v>10</v>
      </c>
      <c r="J474" s="96"/>
      <c r="K474" s="86">
        <v>72.5</v>
      </c>
      <c r="L474" s="86">
        <v>145</v>
      </c>
      <c r="M474" s="86">
        <v>144.94999999999999</v>
      </c>
      <c r="N474" s="86">
        <f t="shared" si="7"/>
        <v>0</v>
      </c>
      <c r="O474" s="97" t="s">
        <v>709</v>
      </c>
      <c r="P474" s="98" t="s">
        <v>120</v>
      </c>
      <c r="Q474">
        <f>--ISNUMBER(IFERROR(SEARCH(Orders!$E18,O474,1),""))</f>
        <v>1</v>
      </c>
      <c r="R474">
        <f>IF(Q474=1,COUNTIF($Q$2:Q474,1),"")</f>
        <v>473</v>
      </c>
      <c r="S474" t="str">
        <f>IFERROR(INDEX($O2:$O986,MATCH(ROWS($Q$2:Q474),$R2:$R986,0)),"")</f>
        <v>M80032-410-M  M Cascade Peak Low W</v>
      </c>
    </row>
    <row r="475" spans="1:19" x14ac:dyDescent="0.25">
      <c r="A475" s="80">
        <v>5</v>
      </c>
      <c r="B475" s="81" t="s">
        <v>678</v>
      </c>
      <c r="C475" s="95" t="s">
        <v>262</v>
      </c>
      <c r="D475" s="95" t="s">
        <v>113</v>
      </c>
      <c r="E475" s="95" t="s">
        <v>679</v>
      </c>
      <c r="F475" s="82" t="s">
        <v>263</v>
      </c>
      <c r="G475" s="83" t="s">
        <v>714</v>
      </c>
      <c r="H475" s="84" t="s">
        <v>377</v>
      </c>
      <c r="I475" s="82">
        <v>10.5</v>
      </c>
      <c r="J475" s="96"/>
      <c r="K475" s="86">
        <v>72.5</v>
      </c>
      <c r="L475" s="86">
        <v>145</v>
      </c>
      <c r="M475" s="86">
        <v>144.94999999999999</v>
      </c>
      <c r="N475" s="86">
        <f t="shared" si="7"/>
        <v>0</v>
      </c>
      <c r="O475" s="97" t="s">
        <v>709</v>
      </c>
      <c r="P475" s="98" t="s">
        <v>120</v>
      </c>
      <c r="Q475">
        <f>--ISNUMBER(IFERROR(SEARCH(Orders!$E18,O475,1),""))</f>
        <v>1</v>
      </c>
      <c r="R475">
        <f>IF(Q475=1,COUNTIF($Q$2:Q475,1),"")</f>
        <v>474</v>
      </c>
      <c r="S475" t="str">
        <f>IFERROR(INDEX($O2:$O986,MATCH(ROWS($Q$2:Q475),$R2:$R986,0)),"")</f>
        <v>M80032-410-M  M Cascade Peak Low W</v>
      </c>
    </row>
    <row r="476" spans="1:19" x14ac:dyDescent="0.25">
      <c r="A476" s="80">
        <v>5</v>
      </c>
      <c r="B476" s="81" t="s">
        <v>678</v>
      </c>
      <c r="C476" s="95" t="s">
        <v>262</v>
      </c>
      <c r="D476" s="95" t="s">
        <v>113</v>
      </c>
      <c r="E476" s="95" t="s">
        <v>679</v>
      </c>
      <c r="F476" s="82" t="s">
        <v>263</v>
      </c>
      <c r="G476" s="83" t="s">
        <v>715</v>
      </c>
      <c r="H476" s="84" t="s">
        <v>377</v>
      </c>
      <c r="I476" s="82">
        <v>11</v>
      </c>
      <c r="J476" s="96"/>
      <c r="K476" s="86">
        <v>72.5</v>
      </c>
      <c r="L476" s="86">
        <v>145</v>
      </c>
      <c r="M476" s="86">
        <v>144.94999999999999</v>
      </c>
      <c r="N476" s="86">
        <f t="shared" si="7"/>
        <v>0</v>
      </c>
      <c r="O476" s="97" t="s">
        <v>709</v>
      </c>
      <c r="P476" s="98" t="s">
        <v>120</v>
      </c>
      <c r="Q476">
        <f>--ISNUMBER(IFERROR(SEARCH(Orders!$E18,O476,1),""))</f>
        <v>1</v>
      </c>
      <c r="R476">
        <f>IF(Q476=1,COUNTIF($Q$2:Q476,1),"")</f>
        <v>475</v>
      </c>
      <c r="S476" t="str">
        <f>IFERROR(INDEX($O2:$O986,MATCH(ROWS($Q$2:Q476),$R2:$R986,0)),"")</f>
        <v>M80032-410-M  M Cascade Peak Low W</v>
      </c>
    </row>
    <row r="477" spans="1:19" x14ac:dyDescent="0.25">
      <c r="A477" s="80">
        <v>5</v>
      </c>
      <c r="B477" s="81" t="s">
        <v>678</v>
      </c>
      <c r="C477" s="95" t="s">
        <v>262</v>
      </c>
      <c r="D477" s="95" t="s">
        <v>113</v>
      </c>
      <c r="E477" s="95" t="s">
        <v>679</v>
      </c>
      <c r="F477" s="82" t="s">
        <v>263</v>
      </c>
      <c r="G477" s="83" t="s">
        <v>716</v>
      </c>
      <c r="H477" s="84" t="s">
        <v>377</v>
      </c>
      <c r="I477" s="82">
        <v>11.5</v>
      </c>
      <c r="J477" s="96"/>
      <c r="K477" s="86">
        <v>72.5</v>
      </c>
      <c r="L477" s="86">
        <v>145</v>
      </c>
      <c r="M477" s="86">
        <v>144.94999999999999</v>
      </c>
      <c r="N477" s="86">
        <f t="shared" si="7"/>
        <v>0</v>
      </c>
      <c r="O477" s="97" t="s">
        <v>709</v>
      </c>
      <c r="P477" s="98" t="s">
        <v>120</v>
      </c>
      <c r="Q477">
        <f>--ISNUMBER(IFERROR(SEARCH(Orders!$E18,O477,1),""))</f>
        <v>1</v>
      </c>
      <c r="R477">
        <f>IF(Q477=1,COUNTIF($Q$2:Q477,1),"")</f>
        <v>476</v>
      </c>
      <c r="S477" t="str">
        <f>IFERROR(INDEX($O2:$O986,MATCH(ROWS($Q$2:Q477),$R2:$R986,0)),"")</f>
        <v>M80032-410-M  M Cascade Peak Low W</v>
      </c>
    </row>
    <row r="478" spans="1:19" x14ac:dyDescent="0.25">
      <c r="A478" s="80">
        <v>5</v>
      </c>
      <c r="B478" s="81" t="s">
        <v>678</v>
      </c>
      <c r="C478" s="95" t="s">
        <v>262</v>
      </c>
      <c r="D478" s="95" t="s">
        <v>113</v>
      </c>
      <c r="E478" s="95" t="s">
        <v>679</v>
      </c>
      <c r="F478" s="82" t="s">
        <v>263</v>
      </c>
      <c r="G478" s="83" t="s">
        <v>717</v>
      </c>
      <c r="H478" s="84" t="s">
        <v>377</v>
      </c>
      <c r="I478" s="82">
        <v>12</v>
      </c>
      <c r="J478" s="96"/>
      <c r="K478" s="86">
        <v>72.5</v>
      </c>
      <c r="L478" s="86">
        <v>145</v>
      </c>
      <c r="M478" s="86">
        <v>144.94999999999999</v>
      </c>
      <c r="N478" s="86">
        <f t="shared" si="7"/>
        <v>0</v>
      </c>
      <c r="O478" s="97" t="s">
        <v>709</v>
      </c>
      <c r="P478" s="98" t="s">
        <v>120</v>
      </c>
      <c r="Q478">
        <f>--ISNUMBER(IFERROR(SEARCH(Orders!$E18,O478,1),""))</f>
        <v>1</v>
      </c>
      <c r="R478">
        <f>IF(Q478=1,COUNTIF($Q$2:Q478,1),"")</f>
        <v>477</v>
      </c>
      <c r="S478" t="str">
        <f>IFERROR(INDEX($O2:$O986,MATCH(ROWS($Q$2:Q478),$R2:$R986,0)),"")</f>
        <v>M80032-410-M  M Cascade Peak Low W</v>
      </c>
    </row>
    <row r="479" spans="1:19" x14ac:dyDescent="0.25">
      <c r="A479" s="80">
        <v>5</v>
      </c>
      <c r="B479" s="81" t="s">
        <v>678</v>
      </c>
      <c r="C479" s="95" t="s">
        <v>262</v>
      </c>
      <c r="D479" s="95" t="s">
        <v>113</v>
      </c>
      <c r="E479" s="95" t="s">
        <v>679</v>
      </c>
      <c r="F479" s="82" t="s">
        <v>263</v>
      </c>
      <c r="G479" s="83" t="s">
        <v>718</v>
      </c>
      <c r="H479" s="84" t="s">
        <v>377</v>
      </c>
      <c r="I479" s="82">
        <v>12.5</v>
      </c>
      <c r="J479" s="96"/>
      <c r="K479" s="86">
        <v>72.5</v>
      </c>
      <c r="L479" s="86">
        <v>145</v>
      </c>
      <c r="M479" s="86">
        <v>144.94999999999999</v>
      </c>
      <c r="N479" s="86">
        <f t="shared" si="7"/>
        <v>0</v>
      </c>
      <c r="O479" s="97" t="s">
        <v>709</v>
      </c>
      <c r="P479" s="98" t="s">
        <v>120</v>
      </c>
      <c r="Q479">
        <f>--ISNUMBER(IFERROR(SEARCH(Orders!$E18,O479,1),""))</f>
        <v>1</v>
      </c>
      <c r="R479">
        <f>IF(Q479=1,COUNTIF($Q$2:Q479,1),"")</f>
        <v>478</v>
      </c>
      <c r="S479" t="str">
        <f>IFERROR(INDEX($O2:$O986,MATCH(ROWS($Q$2:Q479),$R2:$R986,0)),"")</f>
        <v>M80032-410-M  M Cascade Peak Low W</v>
      </c>
    </row>
    <row r="480" spans="1:19" x14ac:dyDescent="0.25">
      <c r="A480" s="80">
        <v>5</v>
      </c>
      <c r="B480" s="81" t="s">
        <v>678</v>
      </c>
      <c r="C480" s="95" t="s">
        <v>262</v>
      </c>
      <c r="D480" s="95" t="s">
        <v>113</v>
      </c>
      <c r="E480" s="95" t="s">
        <v>679</v>
      </c>
      <c r="F480" s="82" t="s">
        <v>263</v>
      </c>
      <c r="G480" s="83" t="s">
        <v>719</v>
      </c>
      <c r="H480" s="84" t="s">
        <v>377</v>
      </c>
      <c r="I480" s="82">
        <v>13</v>
      </c>
      <c r="J480" s="96"/>
      <c r="K480" s="86">
        <v>72.5</v>
      </c>
      <c r="L480" s="86">
        <v>145</v>
      </c>
      <c r="M480" s="86">
        <v>144.94999999999999</v>
      </c>
      <c r="N480" s="86">
        <f t="shared" si="7"/>
        <v>0</v>
      </c>
      <c r="O480" s="97" t="s">
        <v>709</v>
      </c>
      <c r="P480" s="98" t="s">
        <v>120</v>
      </c>
      <c r="Q480">
        <f>--ISNUMBER(IFERROR(SEARCH(Orders!$E18,O480,1),""))</f>
        <v>1</v>
      </c>
      <c r="R480">
        <f>IF(Q480=1,COUNTIF($Q$2:Q480,1),"")</f>
        <v>479</v>
      </c>
      <c r="S480" t="str">
        <f>IFERROR(INDEX($O2:$O986,MATCH(ROWS($Q$2:Q480),$R2:$R986,0)),"")</f>
        <v>M80032-410-M  M Cascade Peak Low W</v>
      </c>
    </row>
    <row r="481" spans="1:19" x14ac:dyDescent="0.25">
      <c r="A481" s="80">
        <v>5</v>
      </c>
      <c r="B481" s="81" t="s">
        <v>678</v>
      </c>
      <c r="C481" s="95" t="s">
        <v>262</v>
      </c>
      <c r="D481" s="95" t="s">
        <v>113</v>
      </c>
      <c r="E481" s="95" t="s">
        <v>679</v>
      </c>
      <c r="F481" s="82" t="s">
        <v>263</v>
      </c>
      <c r="G481" s="83" t="s">
        <v>720</v>
      </c>
      <c r="H481" s="84" t="s">
        <v>377</v>
      </c>
      <c r="I481" s="82">
        <v>14</v>
      </c>
      <c r="J481" s="96"/>
      <c r="K481" s="86">
        <v>72.5</v>
      </c>
      <c r="L481" s="86">
        <v>145</v>
      </c>
      <c r="M481" s="86">
        <v>144.94999999999999</v>
      </c>
      <c r="N481" s="86">
        <f t="shared" si="7"/>
        <v>0</v>
      </c>
      <c r="O481" s="97" t="s">
        <v>709</v>
      </c>
      <c r="P481" s="98" t="s">
        <v>120</v>
      </c>
      <c r="Q481">
        <f>--ISNUMBER(IFERROR(SEARCH(Orders!$E18,O481,1),""))</f>
        <v>1</v>
      </c>
      <c r="R481">
        <f>IF(Q481=1,COUNTIF($Q$2:Q481,1),"")</f>
        <v>480</v>
      </c>
      <c r="S481" t="str">
        <f>IFERROR(INDEX($O2:$O986,MATCH(ROWS($Q$2:Q481),$R2:$R986,0)),"")</f>
        <v>M80032-410-M  M Cascade Peak Low W</v>
      </c>
    </row>
    <row r="482" spans="1:19" x14ac:dyDescent="0.25">
      <c r="A482" s="80">
        <v>1</v>
      </c>
      <c r="B482" s="81" t="s">
        <v>721</v>
      </c>
      <c r="C482" s="95" t="s">
        <v>278</v>
      </c>
      <c r="D482" s="95" t="s">
        <v>113</v>
      </c>
      <c r="E482" s="95" t="s">
        <v>722</v>
      </c>
      <c r="F482" s="82" t="s">
        <v>280</v>
      </c>
      <c r="G482" s="83" t="s">
        <v>723</v>
      </c>
      <c r="H482" s="84" t="s">
        <v>377</v>
      </c>
      <c r="I482" s="82">
        <v>7</v>
      </c>
      <c r="J482" s="96"/>
      <c r="K482" s="86">
        <v>77.5</v>
      </c>
      <c r="L482" s="86">
        <v>155</v>
      </c>
      <c r="M482" s="86">
        <v>154.94999999999999</v>
      </c>
      <c r="N482" s="86">
        <f t="shared" si="7"/>
        <v>0</v>
      </c>
      <c r="O482" s="97" t="s">
        <v>724</v>
      </c>
      <c r="P482" s="98" t="s">
        <v>120</v>
      </c>
      <c r="Q482">
        <f>--ISNUMBER(IFERROR(SEARCH(Orders!$E18,O482,1),""))</f>
        <v>1</v>
      </c>
      <c r="R482">
        <f>IF(Q482=1,COUNTIF($Q$2:Q482,1),"")</f>
        <v>481</v>
      </c>
      <c r="S482" t="str">
        <f>IFERROR(INDEX($O2:$O986,MATCH(ROWS($Q$2:Q482),$R2:$R986,0)),"")</f>
        <v>M80037-001-M  M Wild Sky Mid</v>
      </c>
    </row>
    <row r="483" spans="1:19" x14ac:dyDescent="0.25">
      <c r="A483" s="80">
        <v>1</v>
      </c>
      <c r="B483" s="81" t="s">
        <v>721</v>
      </c>
      <c r="C483" s="95" t="s">
        <v>278</v>
      </c>
      <c r="D483" s="95" t="s">
        <v>113</v>
      </c>
      <c r="E483" s="95" t="s">
        <v>722</v>
      </c>
      <c r="F483" s="82" t="s">
        <v>280</v>
      </c>
      <c r="G483" s="83" t="s">
        <v>725</v>
      </c>
      <c r="H483" s="84" t="s">
        <v>377</v>
      </c>
      <c r="I483" s="82">
        <v>7.5</v>
      </c>
      <c r="J483" s="96"/>
      <c r="K483" s="86">
        <v>77.5</v>
      </c>
      <c r="L483" s="86">
        <v>155</v>
      </c>
      <c r="M483" s="86">
        <v>154.94999999999999</v>
      </c>
      <c r="N483" s="86">
        <f t="shared" si="7"/>
        <v>0</v>
      </c>
      <c r="O483" s="97" t="s">
        <v>724</v>
      </c>
      <c r="P483" s="98" t="s">
        <v>120</v>
      </c>
      <c r="Q483">
        <f>--ISNUMBER(IFERROR(SEARCH(Orders!$E18,O483,1),""))</f>
        <v>1</v>
      </c>
      <c r="R483">
        <f>IF(Q483=1,COUNTIF($Q$2:Q483,1),"")</f>
        <v>482</v>
      </c>
      <c r="S483" t="str">
        <f>IFERROR(INDEX($O2:$O986,MATCH(ROWS($Q$2:Q483),$R2:$R986,0)),"")</f>
        <v>M80037-001-M  M Wild Sky Mid</v>
      </c>
    </row>
    <row r="484" spans="1:19" x14ac:dyDescent="0.25">
      <c r="A484" s="80">
        <v>1</v>
      </c>
      <c r="B484" s="81" t="s">
        <v>721</v>
      </c>
      <c r="C484" s="95" t="s">
        <v>278</v>
      </c>
      <c r="D484" s="95" t="s">
        <v>113</v>
      </c>
      <c r="E484" s="95" t="s">
        <v>722</v>
      </c>
      <c r="F484" s="82" t="s">
        <v>280</v>
      </c>
      <c r="G484" s="83" t="s">
        <v>726</v>
      </c>
      <c r="H484" s="84" t="s">
        <v>377</v>
      </c>
      <c r="I484" s="82">
        <v>8</v>
      </c>
      <c r="J484" s="96"/>
      <c r="K484" s="86">
        <v>77.5</v>
      </c>
      <c r="L484" s="86">
        <v>155</v>
      </c>
      <c r="M484" s="86">
        <v>154.94999999999999</v>
      </c>
      <c r="N484" s="86">
        <f t="shared" si="7"/>
        <v>0</v>
      </c>
      <c r="O484" s="97" t="s">
        <v>724</v>
      </c>
      <c r="P484" s="98" t="s">
        <v>120</v>
      </c>
      <c r="Q484">
        <f>--ISNUMBER(IFERROR(SEARCH(Orders!$E18,O484,1),""))</f>
        <v>1</v>
      </c>
      <c r="R484">
        <f>IF(Q484=1,COUNTIF($Q$2:Q484,1),"")</f>
        <v>483</v>
      </c>
      <c r="S484" t="str">
        <f>IFERROR(INDEX($O2:$O986,MATCH(ROWS($Q$2:Q484),$R2:$R986,0)),"")</f>
        <v>M80037-001-M  M Wild Sky Mid</v>
      </c>
    </row>
    <row r="485" spans="1:19" x14ac:dyDescent="0.25">
      <c r="A485" s="80">
        <v>1</v>
      </c>
      <c r="B485" s="81" t="s">
        <v>721</v>
      </c>
      <c r="C485" s="95" t="s">
        <v>278</v>
      </c>
      <c r="D485" s="95" t="s">
        <v>113</v>
      </c>
      <c r="E485" s="95" t="s">
        <v>722</v>
      </c>
      <c r="F485" s="82" t="s">
        <v>280</v>
      </c>
      <c r="G485" s="83" t="s">
        <v>727</v>
      </c>
      <c r="H485" s="84" t="s">
        <v>377</v>
      </c>
      <c r="I485" s="82">
        <v>8.5</v>
      </c>
      <c r="J485" s="96"/>
      <c r="K485" s="86">
        <v>77.5</v>
      </c>
      <c r="L485" s="86">
        <v>155</v>
      </c>
      <c r="M485" s="86">
        <v>154.94999999999999</v>
      </c>
      <c r="N485" s="86">
        <f t="shared" si="7"/>
        <v>0</v>
      </c>
      <c r="O485" s="97" t="s">
        <v>724</v>
      </c>
      <c r="P485" s="98" t="s">
        <v>120</v>
      </c>
      <c r="Q485">
        <f>--ISNUMBER(IFERROR(SEARCH(Orders!$E18,O485,1),""))</f>
        <v>1</v>
      </c>
      <c r="R485">
        <f>IF(Q485=1,COUNTIF($Q$2:Q485,1),"")</f>
        <v>484</v>
      </c>
      <c r="S485" t="str">
        <f>IFERROR(INDEX($O2:$O986,MATCH(ROWS($Q$2:Q485),$R2:$R986,0)),"")</f>
        <v>M80037-001-M  M Wild Sky Mid</v>
      </c>
    </row>
    <row r="486" spans="1:19" x14ac:dyDescent="0.25">
      <c r="A486" s="80">
        <v>1</v>
      </c>
      <c r="B486" s="81" t="s">
        <v>721</v>
      </c>
      <c r="C486" s="95" t="s">
        <v>278</v>
      </c>
      <c r="D486" s="95" t="s">
        <v>113</v>
      </c>
      <c r="E486" s="95" t="s">
        <v>722</v>
      </c>
      <c r="F486" s="82" t="s">
        <v>280</v>
      </c>
      <c r="G486" s="83" t="s">
        <v>728</v>
      </c>
      <c r="H486" s="84" t="s">
        <v>377</v>
      </c>
      <c r="I486" s="82">
        <v>9</v>
      </c>
      <c r="J486" s="96"/>
      <c r="K486" s="86">
        <v>77.5</v>
      </c>
      <c r="L486" s="86">
        <v>155</v>
      </c>
      <c r="M486" s="86">
        <v>154.94999999999999</v>
      </c>
      <c r="N486" s="86">
        <f t="shared" si="7"/>
        <v>0</v>
      </c>
      <c r="O486" s="97" t="s">
        <v>724</v>
      </c>
      <c r="P486" s="98" t="s">
        <v>120</v>
      </c>
      <c r="Q486">
        <f>--ISNUMBER(IFERROR(SEARCH(Orders!$E18,O486,1),""))</f>
        <v>1</v>
      </c>
      <c r="R486">
        <f>IF(Q486=1,COUNTIF($Q$2:Q486,1),"")</f>
        <v>485</v>
      </c>
      <c r="S486" t="str">
        <f>IFERROR(INDEX($O2:$O986,MATCH(ROWS($Q$2:Q486),$R2:$R986,0)),"")</f>
        <v>M80037-001-M  M Wild Sky Mid</v>
      </c>
    </row>
    <row r="487" spans="1:19" x14ac:dyDescent="0.25">
      <c r="A487" s="80">
        <v>1</v>
      </c>
      <c r="B487" s="81" t="s">
        <v>721</v>
      </c>
      <c r="C487" s="95" t="s">
        <v>278</v>
      </c>
      <c r="D487" s="95" t="s">
        <v>113</v>
      </c>
      <c r="E487" s="95" t="s">
        <v>722</v>
      </c>
      <c r="F487" s="82" t="s">
        <v>280</v>
      </c>
      <c r="G487" s="83" t="s">
        <v>729</v>
      </c>
      <c r="H487" s="84" t="s">
        <v>377</v>
      </c>
      <c r="I487" s="82">
        <v>9.5</v>
      </c>
      <c r="J487" s="96"/>
      <c r="K487" s="86">
        <v>77.5</v>
      </c>
      <c r="L487" s="86">
        <v>155</v>
      </c>
      <c r="M487" s="86">
        <v>154.94999999999999</v>
      </c>
      <c r="N487" s="86">
        <f t="shared" si="7"/>
        <v>0</v>
      </c>
      <c r="O487" s="97" t="s">
        <v>724</v>
      </c>
      <c r="P487" s="98" t="s">
        <v>120</v>
      </c>
      <c r="Q487">
        <f>--ISNUMBER(IFERROR(SEARCH(Orders!$E18,O487,1),""))</f>
        <v>1</v>
      </c>
      <c r="R487">
        <f>IF(Q487=1,COUNTIF($Q$2:Q487,1),"")</f>
        <v>486</v>
      </c>
      <c r="S487" t="str">
        <f>IFERROR(INDEX($O2:$O986,MATCH(ROWS($Q$2:Q487),$R2:$R986,0)),"")</f>
        <v>M80037-001-M  M Wild Sky Mid</v>
      </c>
    </row>
    <row r="488" spans="1:19" x14ac:dyDescent="0.25">
      <c r="A488" s="80">
        <v>1</v>
      </c>
      <c r="B488" s="81" t="s">
        <v>721</v>
      </c>
      <c r="C488" s="95" t="s">
        <v>278</v>
      </c>
      <c r="D488" s="95" t="s">
        <v>113</v>
      </c>
      <c r="E488" s="95" t="s">
        <v>722</v>
      </c>
      <c r="F488" s="82" t="s">
        <v>280</v>
      </c>
      <c r="G488" s="83" t="s">
        <v>730</v>
      </c>
      <c r="H488" s="84" t="s">
        <v>377</v>
      </c>
      <c r="I488" s="82">
        <v>10</v>
      </c>
      <c r="J488" s="96"/>
      <c r="K488" s="86">
        <v>77.5</v>
      </c>
      <c r="L488" s="86">
        <v>155</v>
      </c>
      <c r="M488" s="86">
        <v>154.94999999999999</v>
      </c>
      <c r="N488" s="86">
        <f t="shared" si="7"/>
        <v>0</v>
      </c>
      <c r="O488" s="97" t="s">
        <v>724</v>
      </c>
      <c r="P488" s="98" t="s">
        <v>120</v>
      </c>
      <c r="Q488">
        <f>--ISNUMBER(IFERROR(SEARCH(Orders!$E18,O488,1),""))</f>
        <v>1</v>
      </c>
      <c r="R488">
        <f>IF(Q488=1,COUNTIF($Q$2:Q488,1),"")</f>
        <v>487</v>
      </c>
      <c r="S488" t="str">
        <f>IFERROR(INDEX($O2:$O986,MATCH(ROWS($Q$2:Q488),$R2:$R986,0)),"")</f>
        <v>M80037-001-M  M Wild Sky Mid</v>
      </c>
    </row>
    <row r="489" spans="1:19" x14ac:dyDescent="0.25">
      <c r="A489" s="80">
        <v>1</v>
      </c>
      <c r="B489" s="81" t="s">
        <v>721</v>
      </c>
      <c r="C489" s="95" t="s">
        <v>278</v>
      </c>
      <c r="D489" s="95" t="s">
        <v>113</v>
      </c>
      <c r="E489" s="95" t="s">
        <v>722</v>
      </c>
      <c r="F489" s="82" t="s">
        <v>280</v>
      </c>
      <c r="G489" s="83" t="s">
        <v>731</v>
      </c>
      <c r="H489" s="84" t="s">
        <v>377</v>
      </c>
      <c r="I489" s="82">
        <v>10.5</v>
      </c>
      <c r="J489" s="96"/>
      <c r="K489" s="86">
        <v>77.5</v>
      </c>
      <c r="L489" s="86">
        <v>155</v>
      </c>
      <c r="M489" s="86">
        <v>154.94999999999999</v>
      </c>
      <c r="N489" s="86">
        <f t="shared" si="7"/>
        <v>0</v>
      </c>
      <c r="O489" s="97" t="s">
        <v>724</v>
      </c>
      <c r="P489" s="98" t="s">
        <v>120</v>
      </c>
      <c r="Q489">
        <f>--ISNUMBER(IFERROR(SEARCH(Orders!$E18,O489,1),""))</f>
        <v>1</v>
      </c>
      <c r="R489">
        <f>IF(Q489=1,COUNTIF($Q$2:Q489,1),"")</f>
        <v>488</v>
      </c>
      <c r="S489" t="str">
        <f>IFERROR(INDEX($O2:$O986,MATCH(ROWS($Q$2:Q489),$R2:$R986,0)),"")</f>
        <v>M80037-001-M  M Wild Sky Mid</v>
      </c>
    </row>
    <row r="490" spans="1:19" x14ac:dyDescent="0.25">
      <c r="A490" s="80">
        <v>1</v>
      </c>
      <c r="B490" s="81" t="s">
        <v>721</v>
      </c>
      <c r="C490" s="95" t="s">
        <v>278</v>
      </c>
      <c r="D490" s="95" t="s">
        <v>113</v>
      </c>
      <c r="E490" s="95" t="s">
        <v>722</v>
      </c>
      <c r="F490" s="82" t="s">
        <v>280</v>
      </c>
      <c r="G490" s="83" t="s">
        <v>732</v>
      </c>
      <c r="H490" s="84" t="s">
        <v>377</v>
      </c>
      <c r="I490" s="82">
        <v>11</v>
      </c>
      <c r="J490" s="96"/>
      <c r="K490" s="86">
        <v>77.5</v>
      </c>
      <c r="L490" s="86">
        <v>155</v>
      </c>
      <c r="M490" s="86">
        <v>154.94999999999999</v>
      </c>
      <c r="N490" s="86">
        <f t="shared" si="7"/>
        <v>0</v>
      </c>
      <c r="O490" s="97" t="s">
        <v>724</v>
      </c>
      <c r="P490" s="98" t="s">
        <v>120</v>
      </c>
      <c r="Q490">
        <f>--ISNUMBER(IFERROR(SEARCH(Orders!$E18,O490,1),""))</f>
        <v>1</v>
      </c>
      <c r="R490">
        <f>IF(Q490=1,COUNTIF($Q$2:Q490,1),"")</f>
        <v>489</v>
      </c>
      <c r="S490" t="str">
        <f>IFERROR(INDEX($O2:$O986,MATCH(ROWS($Q$2:Q490),$R2:$R986,0)),"")</f>
        <v>M80037-001-M  M Wild Sky Mid</v>
      </c>
    </row>
    <row r="491" spans="1:19" x14ac:dyDescent="0.25">
      <c r="A491" s="80">
        <v>1</v>
      </c>
      <c r="B491" s="81" t="s">
        <v>721</v>
      </c>
      <c r="C491" s="95" t="s">
        <v>278</v>
      </c>
      <c r="D491" s="95" t="s">
        <v>113</v>
      </c>
      <c r="E491" s="95" t="s">
        <v>722</v>
      </c>
      <c r="F491" s="82" t="s">
        <v>280</v>
      </c>
      <c r="G491" s="83" t="s">
        <v>733</v>
      </c>
      <c r="H491" s="84" t="s">
        <v>377</v>
      </c>
      <c r="I491" s="82">
        <v>11.5</v>
      </c>
      <c r="J491" s="96"/>
      <c r="K491" s="86">
        <v>77.5</v>
      </c>
      <c r="L491" s="86">
        <v>155</v>
      </c>
      <c r="M491" s="86">
        <v>154.94999999999999</v>
      </c>
      <c r="N491" s="86">
        <f t="shared" si="7"/>
        <v>0</v>
      </c>
      <c r="O491" s="97" t="s">
        <v>724</v>
      </c>
      <c r="P491" s="98" t="s">
        <v>120</v>
      </c>
      <c r="Q491">
        <f>--ISNUMBER(IFERROR(SEARCH(Orders!$E18,O491,1),""))</f>
        <v>1</v>
      </c>
      <c r="R491">
        <f>IF(Q491=1,COUNTIF($Q$2:Q491,1),"")</f>
        <v>490</v>
      </c>
      <c r="S491" t="str">
        <f>IFERROR(INDEX($O2:$O986,MATCH(ROWS($Q$2:Q491),$R2:$R986,0)),"")</f>
        <v>M80037-001-M  M Wild Sky Mid</v>
      </c>
    </row>
    <row r="492" spans="1:19" x14ac:dyDescent="0.25">
      <c r="A492" s="80">
        <v>1</v>
      </c>
      <c r="B492" s="81" t="s">
        <v>721</v>
      </c>
      <c r="C492" s="95" t="s">
        <v>278</v>
      </c>
      <c r="D492" s="95" t="s">
        <v>113</v>
      </c>
      <c r="E492" s="95" t="s">
        <v>722</v>
      </c>
      <c r="F492" s="82" t="s">
        <v>280</v>
      </c>
      <c r="G492" s="83" t="s">
        <v>734</v>
      </c>
      <c r="H492" s="84" t="s">
        <v>377</v>
      </c>
      <c r="I492" s="82">
        <v>12</v>
      </c>
      <c r="J492" s="96"/>
      <c r="K492" s="86">
        <v>77.5</v>
      </c>
      <c r="L492" s="86">
        <v>155</v>
      </c>
      <c r="M492" s="86">
        <v>154.94999999999999</v>
      </c>
      <c r="N492" s="86">
        <f t="shared" si="7"/>
        <v>0</v>
      </c>
      <c r="O492" s="97" t="s">
        <v>724</v>
      </c>
      <c r="P492" s="98" t="s">
        <v>120</v>
      </c>
      <c r="Q492">
        <f>--ISNUMBER(IFERROR(SEARCH(Orders!$E18,O492,1),""))</f>
        <v>1</v>
      </c>
      <c r="R492">
        <f>IF(Q492=1,COUNTIF($Q$2:Q492,1),"")</f>
        <v>491</v>
      </c>
      <c r="S492" t="str">
        <f>IFERROR(INDEX($O2:$O986,MATCH(ROWS($Q$2:Q492),$R2:$R986,0)),"")</f>
        <v>M80037-001-M  M Wild Sky Mid</v>
      </c>
    </row>
    <row r="493" spans="1:19" x14ac:dyDescent="0.25">
      <c r="A493" s="80">
        <v>1</v>
      </c>
      <c r="B493" s="81" t="s">
        <v>721</v>
      </c>
      <c r="C493" s="95" t="s">
        <v>278</v>
      </c>
      <c r="D493" s="95" t="s">
        <v>113</v>
      </c>
      <c r="E493" s="95" t="s">
        <v>722</v>
      </c>
      <c r="F493" s="82" t="s">
        <v>280</v>
      </c>
      <c r="G493" s="83" t="s">
        <v>735</v>
      </c>
      <c r="H493" s="84" t="s">
        <v>377</v>
      </c>
      <c r="I493" s="82">
        <v>12.5</v>
      </c>
      <c r="J493" s="96"/>
      <c r="K493" s="86">
        <v>77.5</v>
      </c>
      <c r="L493" s="86">
        <v>155</v>
      </c>
      <c r="M493" s="86">
        <v>154.94999999999999</v>
      </c>
      <c r="N493" s="86">
        <f t="shared" si="7"/>
        <v>0</v>
      </c>
      <c r="O493" s="97" t="s">
        <v>724</v>
      </c>
      <c r="P493" s="98" t="s">
        <v>120</v>
      </c>
      <c r="Q493">
        <f>--ISNUMBER(IFERROR(SEARCH(Orders!$E18,O493,1),""))</f>
        <v>1</v>
      </c>
      <c r="R493">
        <f>IF(Q493=1,COUNTIF($Q$2:Q493,1),"")</f>
        <v>492</v>
      </c>
      <c r="S493" t="str">
        <f>IFERROR(INDEX($O2:$O986,MATCH(ROWS($Q$2:Q493),$R2:$R986,0)),"")</f>
        <v>M80037-001-M  M Wild Sky Mid</v>
      </c>
    </row>
    <row r="494" spans="1:19" x14ac:dyDescent="0.25">
      <c r="A494" s="80">
        <v>1</v>
      </c>
      <c r="B494" s="81" t="s">
        <v>721</v>
      </c>
      <c r="C494" s="95" t="s">
        <v>278</v>
      </c>
      <c r="D494" s="95" t="s">
        <v>113</v>
      </c>
      <c r="E494" s="95" t="s">
        <v>722</v>
      </c>
      <c r="F494" s="82" t="s">
        <v>280</v>
      </c>
      <c r="G494" s="83" t="s">
        <v>736</v>
      </c>
      <c r="H494" s="84" t="s">
        <v>377</v>
      </c>
      <c r="I494" s="82">
        <v>13</v>
      </c>
      <c r="J494" s="96"/>
      <c r="K494" s="86">
        <v>77.5</v>
      </c>
      <c r="L494" s="86">
        <v>155</v>
      </c>
      <c r="M494" s="86">
        <v>154.94999999999999</v>
      </c>
      <c r="N494" s="86">
        <f t="shared" si="7"/>
        <v>0</v>
      </c>
      <c r="O494" s="97" t="s">
        <v>724</v>
      </c>
      <c r="P494" s="98" t="s">
        <v>120</v>
      </c>
      <c r="Q494">
        <f>--ISNUMBER(IFERROR(SEARCH(Orders!$E18,O494,1),""))</f>
        <v>1</v>
      </c>
      <c r="R494">
        <f>IF(Q494=1,COUNTIF($Q$2:Q494,1),"")</f>
        <v>493</v>
      </c>
      <c r="S494" t="str">
        <f>IFERROR(INDEX($O2:$O986,MATCH(ROWS($Q$2:Q494),$R2:$R986,0)),"")</f>
        <v>M80037-001-M  M Wild Sky Mid</v>
      </c>
    </row>
    <row r="495" spans="1:19" x14ac:dyDescent="0.25">
      <c r="A495" s="80">
        <v>1</v>
      </c>
      <c r="B495" s="81" t="s">
        <v>721</v>
      </c>
      <c r="C495" s="95" t="s">
        <v>278</v>
      </c>
      <c r="D495" s="95" t="s">
        <v>113</v>
      </c>
      <c r="E495" s="95" t="s">
        <v>722</v>
      </c>
      <c r="F495" s="82" t="s">
        <v>280</v>
      </c>
      <c r="G495" s="83" t="s">
        <v>737</v>
      </c>
      <c r="H495" s="84" t="s">
        <v>377</v>
      </c>
      <c r="I495" s="82">
        <v>14</v>
      </c>
      <c r="J495" s="96"/>
      <c r="K495" s="86">
        <v>77.5</v>
      </c>
      <c r="L495" s="86">
        <v>155</v>
      </c>
      <c r="M495" s="86">
        <v>154.94999999999999</v>
      </c>
      <c r="N495" s="86">
        <f t="shared" si="7"/>
        <v>0</v>
      </c>
      <c r="O495" s="97" t="s">
        <v>724</v>
      </c>
      <c r="P495" s="98" t="s">
        <v>120</v>
      </c>
      <c r="Q495">
        <f>--ISNUMBER(IFERROR(SEARCH(Orders!$E18,O495,1),""))</f>
        <v>1</v>
      </c>
      <c r="R495">
        <f>IF(Q495=1,COUNTIF($Q$2:Q495,1),"")</f>
        <v>494</v>
      </c>
      <c r="S495" t="str">
        <f>IFERROR(INDEX($O2:$O986,MATCH(ROWS($Q$2:Q495),$R2:$R986,0)),"")</f>
        <v>M80037-001-M  M Wild Sky Mid</v>
      </c>
    </row>
    <row r="496" spans="1:19" x14ac:dyDescent="0.25">
      <c r="A496" s="80">
        <v>1</v>
      </c>
      <c r="B496" s="81" t="s">
        <v>721</v>
      </c>
      <c r="C496" s="95" t="s">
        <v>738</v>
      </c>
      <c r="D496" s="95" t="s">
        <v>113</v>
      </c>
      <c r="E496" s="95" t="s">
        <v>722</v>
      </c>
      <c r="F496" s="82" t="s">
        <v>739</v>
      </c>
      <c r="G496" s="83" t="s">
        <v>740</v>
      </c>
      <c r="H496" s="84" t="s">
        <v>377</v>
      </c>
      <c r="I496" s="82">
        <v>7</v>
      </c>
      <c r="J496" s="96"/>
      <c r="K496" s="86">
        <v>77.5</v>
      </c>
      <c r="L496" s="86">
        <v>155</v>
      </c>
      <c r="M496" s="86">
        <v>154.94999999999999</v>
      </c>
      <c r="N496" s="86">
        <f t="shared" si="7"/>
        <v>0</v>
      </c>
      <c r="O496" s="97" t="s">
        <v>741</v>
      </c>
      <c r="P496" s="98" t="s">
        <v>120</v>
      </c>
      <c r="Q496">
        <f>--ISNUMBER(IFERROR(SEARCH(Orders!$E18,O496,1),""))</f>
        <v>1</v>
      </c>
      <c r="R496">
        <f>IF(Q496=1,COUNTIF($Q$2:Q496,1),"")</f>
        <v>495</v>
      </c>
      <c r="S496" t="str">
        <f>IFERROR(INDEX($O2:$O986,MATCH(ROWS($Q$2:Q496),$R2:$R986,0)),"")</f>
        <v>M80037-072-M  M Wild Sky Mid</v>
      </c>
    </row>
    <row r="497" spans="1:19" x14ac:dyDescent="0.25">
      <c r="A497" s="80">
        <v>1</v>
      </c>
      <c r="B497" s="81" t="s">
        <v>721</v>
      </c>
      <c r="C497" s="95" t="s">
        <v>738</v>
      </c>
      <c r="D497" s="95" t="s">
        <v>113</v>
      </c>
      <c r="E497" s="95" t="s">
        <v>722</v>
      </c>
      <c r="F497" s="82" t="s">
        <v>739</v>
      </c>
      <c r="G497" s="83" t="s">
        <v>742</v>
      </c>
      <c r="H497" s="84" t="s">
        <v>377</v>
      </c>
      <c r="I497" s="82">
        <v>7.5</v>
      </c>
      <c r="J497" s="96"/>
      <c r="K497" s="86">
        <v>77.5</v>
      </c>
      <c r="L497" s="86">
        <v>155</v>
      </c>
      <c r="M497" s="86">
        <v>154.94999999999999</v>
      </c>
      <c r="N497" s="86">
        <f t="shared" si="7"/>
        <v>0</v>
      </c>
      <c r="O497" s="97" t="s">
        <v>741</v>
      </c>
      <c r="P497" s="98" t="s">
        <v>120</v>
      </c>
      <c r="Q497">
        <f>--ISNUMBER(IFERROR(SEARCH(Orders!$E18,O497,1),""))</f>
        <v>1</v>
      </c>
      <c r="R497">
        <f>IF(Q497=1,COUNTIF($Q$2:Q497,1),"")</f>
        <v>496</v>
      </c>
      <c r="S497" t="str">
        <f>IFERROR(INDEX($O2:$O986,MATCH(ROWS($Q$2:Q497),$R2:$R986,0)),"")</f>
        <v>M80037-072-M  M Wild Sky Mid</v>
      </c>
    </row>
    <row r="498" spans="1:19" x14ac:dyDescent="0.25">
      <c r="A498" s="80">
        <v>1</v>
      </c>
      <c r="B498" s="81" t="s">
        <v>721</v>
      </c>
      <c r="C498" s="95" t="s">
        <v>738</v>
      </c>
      <c r="D498" s="95" t="s">
        <v>113</v>
      </c>
      <c r="E498" s="95" t="s">
        <v>722</v>
      </c>
      <c r="F498" s="82" t="s">
        <v>739</v>
      </c>
      <c r="G498" s="83" t="s">
        <v>743</v>
      </c>
      <c r="H498" s="84" t="s">
        <v>377</v>
      </c>
      <c r="I498" s="82">
        <v>8</v>
      </c>
      <c r="J498" s="96"/>
      <c r="K498" s="86">
        <v>77.5</v>
      </c>
      <c r="L498" s="86">
        <v>155</v>
      </c>
      <c r="M498" s="86">
        <v>154.94999999999999</v>
      </c>
      <c r="N498" s="86">
        <f t="shared" si="7"/>
        <v>0</v>
      </c>
      <c r="O498" s="97" t="s">
        <v>741</v>
      </c>
      <c r="P498" s="98" t="s">
        <v>120</v>
      </c>
      <c r="Q498">
        <f>--ISNUMBER(IFERROR(SEARCH(Orders!$E18,O498,1),""))</f>
        <v>1</v>
      </c>
      <c r="R498">
        <f>IF(Q498=1,COUNTIF($Q$2:Q498,1),"")</f>
        <v>497</v>
      </c>
      <c r="S498" t="str">
        <f>IFERROR(INDEX($O2:$O986,MATCH(ROWS($Q$2:Q498),$R2:$R986,0)),"")</f>
        <v>M80037-072-M  M Wild Sky Mid</v>
      </c>
    </row>
    <row r="499" spans="1:19" x14ac:dyDescent="0.25">
      <c r="A499" s="80">
        <v>1</v>
      </c>
      <c r="B499" s="81" t="s">
        <v>721</v>
      </c>
      <c r="C499" s="95" t="s">
        <v>738</v>
      </c>
      <c r="D499" s="95" t="s">
        <v>113</v>
      </c>
      <c r="E499" s="95" t="s">
        <v>722</v>
      </c>
      <c r="F499" s="82" t="s">
        <v>739</v>
      </c>
      <c r="G499" s="83" t="s">
        <v>744</v>
      </c>
      <c r="H499" s="84" t="s">
        <v>377</v>
      </c>
      <c r="I499" s="82">
        <v>8.5</v>
      </c>
      <c r="J499" s="96"/>
      <c r="K499" s="86">
        <v>77.5</v>
      </c>
      <c r="L499" s="86">
        <v>155</v>
      </c>
      <c r="M499" s="86">
        <v>154.94999999999999</v>
      </c>
      <c r="N499" s="86">
        <f t="shared" si="7"/>
        <v>0</v>
      </c>
      <c r="O499" s="97" t="s">
        <v>741</v>
      </c>
      <c r="P499" s="98" t="s">
        <v>120</v>
      </c>
      <c r="Q499">
        <f>--ISNUMBER(IFERROR(SEARCH(Orders!$E18,O499,1),""))</f>
        <v>1</v>
      </c>
      <c r="R499">
        <f>IF(Q499=1,COUNTIF($Q$2:Q499,1),"")</f>
        <v>498</v>
      </c>
      <c r="S499" t="str">
        <f>IFERROR(INDEX($O2:$O986,MATCH(ROWS($Q$2:Q499),$R2:$R986,0)),"")</f>
        <v>M80037-072-M  M Wild Sky Mid</v>
      </c>
    </row>
    <row r="500" spans="1:19" x14ac:dyDescent="0.25">
      <c r="A500" s="80">
        <v>1</v>
      </c>
      <c r="B500" s="81" t="s">
        <v>721</v>
      </c>
      <c r="C500" s="95" t="s">
        <v>738</v>
      </c>
      <c r="D500" s="95" t="s">
        <v>113</v>
      </c>
      <c r="E500" s="95" t="s">
        <v>722</v>
      </c>
      <c r="F500" s="82" t="s">
        <v>739</v>
      </c>
      <c r="G500" s="83" t="s">
        <v>745</v>
      </c>
      <c r="H500" s="84" t="s">
        <v>377</v>
      </c>
      <c r="I500" s="82">
        <v>9</v>
      </c>
      <c r="J500" s="96"/>
      <c r="K500" s="86">
        <v>77.5</v>
      </c>
      <c r="L500" s="86">
        <v>155</v>
      </c>
      <c r="M500" s="86">
        <v>154.94999999999999</v>
      </c>
      <c r="N500" s="86">
        <f t="shared" si="7"/>
        <v>0</v>
      </c>
      <c r="O500" s="97" t="s">
        <v>741</v>
      </c>
      <c r="P500" s="98" t="s">
        <v>120</v>
      </c>
      <c r="Q500">
        <f>--ISNUMBER(IFERROR(SEARCH(Orders!$E18,O500,1),""))</f>
        <v>1</v>
      </c>
      <c r="R500">
        <f>IF(Q500=1,COUNTIF($Q$2:Q500,1),"")</f>
        <v>499</v>
      </c>
      <c r="S500" t="str">
        <f>IFERROR(INDEX($O2:$O986,MATCH(ROWS($Q$2:Q500),$R2:$R986,0)),"")</f>
        <v>M80037-072-M  M Wild Sky Mid</v>
      </c>
    </row>
    <row r="501" spans="1:19" x14ac:dyDescent="0.25">
      <c r="A501" s="80">
        <v>1</v>
      </c>
      <c r="B501" s="81" t="s">
        <v>721</v>
      </c>
      <c r="C501" s="95" t="s">
        <v>738</v>
      </c>
      <c r="D501" s="95" t="s">
        <v>113</v>
      </c>
      <c r="E501" s="95" t="s">
        <v>722</v>
      </c>
      <c r="F501" s="82" t="s">
        <v>739</v>
      </c>
      <c r="G501" s="83" t="s">
        <v>746</v>
      </c>
      <c r="H501" s="84" t="s">
        <v>377</v>
      </c>
      <c r="I501" s="82">
        <v>9.5</v>
      </c>
      <c r="J501" s="96"/>
      <c r="K501" s="86">
        <v>77.5</v>
      </c>
      <c r="L501" s="86">
        <v>155</v>
      </c>
      <c r="M501" s="86">
        <v>154.94999999999999</v>
      </c>
      <c r="N501" s="86">
        <f t="shared" si="7"/>
        <v>0</v>
      </c>
      <c r="O501" s="97" t="s">
        <v>741</v>
      </c>
      <c r="P501" s="98" t="s">
        <v>120</v>
      </c>
      <c r="Q501">
        <f>--ISNUMBER(IFERROR(SEARCH(Orders!$E18,O501,1),""))</f>
        <v>1</v>
      </c>
      <c r="R501">
        <f>IF(Q501=1,COUNTIF($Q$2:Q501,1),"")</f>
        <v>500</v>
      </c>
      <c r="S501" t="str">
        <f>IFERROR(INDEX($O2:$O986,MATCH(ROWS($Q$2:Q501),$R2:$R986,0)),"")</f>
        <v>M80037-072-M  M Wild Sky Mid</v>
      </c>
    </row>
    <row r="502" spans="1:19" x14ac:dyDescent="0.25">
      <c r="A502" s="80">
        <v>1</v>
      </c>
      <c r="B502" s="81" t="s">
        <v>721</v>
      </c>
      <c r="C502" s="95" t="s">
        <v>738</v>
      </c>
      <c r="D502" s="95" t="s">
        <v>113</v>
      </c>
      <c r="E502" s="95" t="s">
        <v>722</v>
      </c>
      <c r="F502" s="82" t="s">
        <v>739</v>
      </c>
      <c r="G502" s="83" t="s">
        <v>747</v>
      </c>
      <c r="H502" s="84" t="s">
        <v>377</v>
      </c>
      <c r="I502" s="82">
        <v>10</v>
      </c>
      <c r="J502" s="96"/>
      <c r="K502" s="86">
        <v>77.5</v>
      </c>
      <c r="L502" s="86">
        <v>155</v>
      </c>
      <c r="M502" s="86">
        <v>154.94999999999999</v>
      </c>
      <c r="N502" s="86">
        <f t="shared" si="7"/>
        <v>0</v>
      </c>
      <c r="O502" s="97" t="s">
        <v>741</v>
      </c>
      <c r="P502" s="98" t="s">
        <v>120</v>
      </c>
      <c r="Q502">
        <f>--ISNUMBER(IFERROR(SEARCH(Orders!$E18,O502,1),""))</f>
        <v>1</v>
      </c>
      <c r="R502">
        <f>IF(Q502=1,COUNTIF($Q$2:Q502,1),"")</f>
        <v>501</v>
      </c>
      <c r="S502" t="str">
        <f>IFERROR(INDEX($O2:$O986,MATCH(ROWS($Q$2:Q502),$R2:$R986,0)),"")</f>
        <v>M80037-072-M  M Wild Sky Mid</v>
      </c>
    </row>
    <row r="503" spans="1:19" x14ac:dyDescent="0.25">
      <c r="A503" s="80">
        <v>1</v>
      </c>
      <c r="B503" s="81" t="s">
        <v>721</v>
      </c>
      <c r="C503" s="95" t="s">
        <v>738</v>
      </c>
      <c r="D503" s="95" t="s">
        <v>113</v>
      </c>
      <c r="E503" s="95" t="s">
        <v>722</v>
      </c>
      <c r="F503" s="82" t="s">
        <v>739</v>
      </c>
      <c r="G503" s="83" t="s">
        <v>748</v>
      </c>
      <c r="H503" s="84" t="s">
        <v>377</v>
      </c>
      <c r="I503" s="82">
        <v>10.5</v>
      </c>
      <c r="J503" s="96"/>
      <c r="K503" s="86">
        <v>77.5</v>
      </c>
      <c r="L503" s="86">
        <v>155</v>
      </c>
      <c r="M503" s="86">
        <v>154.94999999999999</v>
      </c>
      <c r="N503" s="86">
        <f t="shared" si="7"/>
        <v>0</v>
      </c>
      <c r="O503" s="97" t="s">
        <v>741</v>
      </c>
      <c r="P503" s="98" t="s">
        <v>120</v>
      </c>
      <c r="Q503">
        <f>--ISNUMBER(IFERROR(SEARCH(Orders!$E18,O503,1),""))</f>
        <v>1</v>
      </c>
      <c r="R503">
        <f>IF(Q503=1,COUNTIF($Q$2:Q503,1),"")</f>
        <v>502</v>
      </c>
      <c r="S503" t="str">
        <f>IFERROR(INDEX($O2:$O986,MATCH(ROWS($Q$2:Q503),$R2:$R986,0)),"")</f>
        <v>M80037-072-M  M Wild Sky Mid</v>
      </c>
    </row>
    <row r="504" spans="1:19" x14ac:dyDescent="0.25">
      <c r="A504" s="80">
        <v>1</v>
      </c>
      <c r="B504" s="81" t="s">
        <v>721</v>
      </c>
      <c r="C504" s="95" t="s">
        <v>738</v>
      </c>
      <c r="D504" s="95" t="s">
        <v>113</v>
      </c>
      <c r="E504" s="95" t="s">
        <v>722</v>
      </c>
      <c r="F504" s="82" t="s">
        <v>739</v>
      </c>
      <c r="G504" s="83" t="s">
        <v>749</v>
      </c>
      <c r="H504" s="84" t="s">
        <v>377</v>
      </c>
      <c r="I504" s="82">
        <v>11</v>
      </c>
      <c r="J504" s="96"/>
      <c r="K504" s="86">
        <v>77.5</v>
      </c>
      <c r="L504" s="86">
        <v>155</v>
      </c>
      <c r="M504" s="86">
        <v>154.94999999999999</v>
      </c>
      <c r="N504" s="86">
        <f t="shared" si="7"/>
        <v>0</v>
      </c>
      <c r="O504" s="97" t="s">
        <v>741</v>
      </c>
      <c r="P504" s="98" t="s">
        <v>120</v>
      </c>
      <c r="Q504">
        <f>--ISNUMBER(IFERROR(SEARCH(Orders!$E18,O504,1),""))</f>
        <v>1</v>
      </c>
      <c r="R504">
        <f>IF(Q504=1,COUNTIF($Q$2:Q504,1),"")</f>
        <v>503</v>
      </c>
      <c r="S504" t="str">
        <f>IFERROR(INDEX($O2:$O986,MATCH(ROWS($Q$2:Q504),$R2:$R986,0)),"")</f>
        <v>M80037-072-M  M Wild Sky Mid</v>
      </c>
    </row>
    <row r="505" spans="1:19" x14ac:dyDescent="0.25">
      <c r="A505" s="80">
        <v>1</v>
      </c>
      <c r="B505" s="81" t="s">
        <v>721</v>
      </c>
      <c r="C505" s="95" t="s">
        <v>738</v>
      </c>
      <c r="D505" s="95" t="s">
        <v>113</v>
      </c>
      <c r="E505" s="95" t="s">
        <v>722</v>
      </c>
      <c r="F505" s="82" t="s">
        <v>739</v>
      </c>
      <c r="G505" s="83" t="s">
        <v>750</v>
      </c>
      <c r="H505" s="84" t="s">
        <v>377</v>
      </c>
      <c r="I505" s="82">
        <v>11.5</v>
      </c>
      <c r="J505" s="96"/>
      <c r="K505" s="86">
        <v>77.5</v>
      </c>
      <c r="L505" s="86">
        <v>155</v>
      </c>
      <c r="M505" s="86">
        <v>154.94999999999999</v>
      </c>
      <c r="N505" s="86">
        <f t="shared" si="7"/>
        <v>0</v>
      </c>
      <c r="O505" s="97" t="s">
        <v>741</v>
      </c>
      <c r="P505" s="98" t="s">
        <v>120</v>
      </c>
      <c r="Q505">
        <f>--ISNUMBER(IFERROR(SEARCH(Orders!$E18,O505,1),""))</f>
        <v>1</v>
      </c>
      <c r="R505">
        <f>IF(Q505=1,COUNTIF($Q$2:Q505,1),"")</f>
        <v>504</v>
      </c>
      <c r="S505" t="str">
        <f>IFERROR(INDEX($O2:$O986,MATCH(ROWS($Q$2:Q505),$R2:$R986,0)),"")</f>
        <v>M80037-072-M  M Wild Sky Mid</v>
      </c>
    </row>
    <row r="506" spans="1:19" x14ac:dyDescent="0.25">
      <c r="A506" s="80">
        <v>1</v>
      </c>
      <c r="B506" s="81" t="s">
        <v>721</v>
      </c>
      <c r="C506" s="95" t="s">
        <v>738</v>
      </c>
      <c r="D506" s="95" t="s">
        <v>113</v>
      </c>
      <c r="E506" s="95" t="s">
        <v>722</v>
      </c>
      <c r="F506" s="82" t="s">
        <v>739</v>
      </c>
      <c r="G506" s="83" t="s">
        <v>751</v>
      </c>
      <c r="H506" s="84" t="s">
        <v>377</v>
      </c>
      <c r="I506" s="82">
        <v>12</v>
      </c>
      <c r="J506" s="96"/>
      <c r="K506" s="86">
        <v>77.5</v>
      </c>
      <c r="L506" s="86">
        <v>155</v>
      </c>
      <c r="M506" s="86">
        <v>154.94999999999999</v>
      </c>
      <c r="N506" s="86">
        <f t="shared" si="7"/>
        <v>0</v>
      </c>
      <c r="O506" s="97" t="s">
        <v>741</v>
      </c>
      <c r="P506" s="98" t="s">
        <v>120</v>
      </c>
      <c r="Q506">
        <f>--ISNUMBER(IFERROR(SEARCH(Orders!$E18,O506,1),""))</f>
        <v>1</v>
      </c>
      <c r="R506">
        <f>IF(Q506=1,COUNTIF($Q$2:Q506,1),"")</f>
        <v>505</v>
      </c>
      <c r="S506" t="str">
        <f>IFERROR(INDEX($O2:$O986,MATCH(ROWS($Q$2:Q506),$R2:$R986,0)),"")</f>
        <v>M80037-072-M  M Wild Sky Mid</v>
      </c>
    </row>
    <row r="507" spans="1:19" x14ac:dyDescent="0.25">
      <c r="A507" s="80">
        <v>1</v>
      </c>
      <c r="B507" s="81" t="s">
        <v>721</v>
      </c>
      <c r="C507" s="95" t="s">
        <v>738</v>
      </c>
      <c r="D507" s="95" t="s">
        <v>113</v>
      </c>
      <c r="E507" s="95" t="s">
        <v>722</v>
      </c>
      <c r="F507" s="82" t="s">
        <v>739</v>
      </c>
      <c r="G507" s="83" t="s">
        <v>752</v>
      </c>
      <c r="H507" s="84" t="s">
        <v>377</v>
      </c>
      <c r="I507" s="82">
        <v>12.5</v>
      </c>
      <c r="J507" s="96"/>
      <c r="K507" s="86">
        <v>77.5</v>
      </c>
      <c r="L507" s="86">
        <v>155</v>
      </c>
      <c r="M507" s="86">
        <v>154.94999999999999</v>
      </c>
      <c r="N507" s="86">
        <f t="shared" si="7"/>
        <v>0</v>
      </c>
      <c r="O507" s="97" t="s">
        <v>741</v>
      </c>
      <c r="P507" s="98" t="s">
        <v>120</v>
      </c>
      <c r="Q507">
        <f>--ISNUMBER(IFERROR(SEARCH(Orders!$E18,O507,1),""))</f>
        <v>1</v>
      </c>
      <c r="R507">
        <f>IF(Q507=1,COUNTIF($Q$2:Q507,1),"")</f>
        <v>506</v>
      </c>
      <c r="S507" t="str">
        <f>IFERROR(INDEX($O2:$O986,MATCH(ROWS($Q$2:Q507),$R2:$R986,0)),"")</f>
        <v>M80037-072-M  M Wild Sky Mid</v>
      </c>
    </row>
    <row r="508" spans="1:19" x14ac:dyDescent="0.25">
      <c r="A508" s="80">
        <v>1</v>
      </c>
      <c r="B508" s="81" t="s">
        <v>721</v>
      </c>
      <c r="C508" s="95" t="s">
        <v>738</v>
      </c>
      <c r="D508" s="95" t="s">
        <v>113</v>
      </c>
      <c r="E508" s="95" t="s">
        <v>722</v>
      </c>
      <c r="F508" s="82" t="s">
        <v>739</v>
      </c>
      <c r="G508" s="83" t="s">
        <v>753</v>
      </c>
      <c r="H508" s="84" t="s">
        <v>377</v>
      </c>
      <c r="I508" s="82">
        <v>13</v>
      </c>
      <c r="J508" s="96"/>
      <c r="K508" s="86">
        <v>77.5</v>
      </c>
      <c r="L508" s="86">
        <v>155</v>
      </c>
      <c r="M508" s="86">
        <v>154.94999999999999</v>
      </c>
      <c r="N508" s="86">
        <f t="shared" si="7"/>
        <v>0</v>
      </c>
      <c r="O508" s="97" t="s">
        <v>741</v>
      </c>
      <c r="P508" s="98" t="s">
        <v>120</v>
      </c>
      <c r="Q508">
        <f>--ISNUMBER(IFERROR(SEARCH(Orders!$E18,O508,1),""))</f>
        <v>1</v>
      </c>
      <c r="R508">
        <f>IF(Q508=1,COUNTIF($Q$2:Q508,1),"")</f>
        <v>507</v>
      </c>
      <c r="S508" t="str">
        <f>IFERROR(INDEX($O2:$O986,MATCH(ROWS($Q$2:Q508),$R2:$R986,0)),"")</f>
        <v>M80037-072-M  M Wild Sky Mid</v>
      </c>
    </row>
    <row r="509" spans="1:19" x14ac:dyDescent="0.25">
      <c r="A509" s="80">
        <v>1</v>
      </c>
      <c r="B509" s="81" t="s">
        <v>721</v>
      </c>
      <c r="C509" s="95" t="s">
        <v>738</v>
      </c>
      <c r="D509" s="95" t="s">
        <v>113</v>
      </c>
      <c r="E509" s="95" t="s">
        <v>722</v>
      </c>
      <c r="F509" s="82" t="s">
        <v>739</v>
      </c>
      <c r="G509" s="83" t="s">
        <v>754</v>
      </c>
      <c r="H509" s="84" t="s">
        <v>377</v>
      </c>
      <c r="I509" s="82">
        <v>14</v>
      </c>
      <c r="J509" s="96"/>
      <c r="K509" s="86">
        <v>77.5</v>
      </c>
      <c r="L509" s="86">
        <v>155</v>
      </c>
      <c r="M509" s="86">
        <v>154.94999999999999</v>
      </c>
      <c r="N509" s="86">
        <f t="shared" si="7"/>
        <v>0</v>
      </c>
      <c r="O509" s="97" t="s">
        <v>741</v>
      </c>
      <c r="P509" s="98" t="s">
        <v>120</v>
      </c>
      <c r="Q509">
        <f>--ISNUMBER(IFERROR(SEARCH(Orders!$E18,O509,1),""))</f>
        <v>1</v>
      </c>
      <c r="R509">
        <f>IF(Q509=1,COUNTIF($Q$2:Q509,1),"")</f>
        <v>508</v>
      </c>
      <c r="S509" t="str">
        <f>IFERROR(INDEX($O2:$O986,MATCH(ROWS($Q$2:Q509),$R2:$R986,0)),"")</f>
        <v>M80037-072-M  M Wild Sky Mid</v>
      </c>
    </row>
    <row r="510" spans="1:19" x14ac:dyDescent="0.25">
      <c r="A510" s="80">
        <v>1</v>
      </c>
      <c r="B510" s="81" t="s">
        <v>721</v>
      </c>
      <c r="C510" s="95" t="s">
        <v>755</v>
      </c>
      <c r="D510" s="95" t="s">
        <v>113</v>
      </c>
      <c r="E510" s="95" t="s">
        <v>722</v>
      </c>
      <c r="F510" s="82" t="s">
        <v>756</v>
      </c>
      <c r="G510" s="83" t="s">
        <v>757</v>
      </c>
      <c r="H510" s="84" t="s">
        <v>377</v>
      </c>
      <c r="I510" s="82">
        <v>7</v>
      </c>
      <c r="J510" s="96"/>
      <c r="K510" s="86">
        <v>77.5</v>
      </c>
      <c r="L510" s="86">
        <v>155</v>
      </c>
      <c r="M510" s="86">
        <v>154.94999999999999</v>
      </c>
      <c r="N510" s="86">
        <f t="shared" si="7"/>
        <v>0</v>
      </c>
      <c r="O510" s="97" t="s">
        <v>758</v>
      </c>
      <c r="P510" s="98" t="s">
        <v>120</v>
      </c>
      <c r="Q510">
        <f>--ISNUMBER(IFERROR(SEARCH(Orders!$E18,O510,1),""))</f>
        <v>1</v>
      </c>
      <c r="R510">
        <f>IF(Q510=1,COUNTIF($Q$2:Q510,1),"")</f>
        <v>509</v>
      </c>
      <c r="S510" t="str">
        <f>IFERROR(INDEX($O2:$O986,MATCH(ROWS($Q$2:Q510),$R2:$R986,0)),"")</f>
        <v>M80037-249-M  M Wild Sky Mid</v>
      </c>
    </row>
    <row r="511" spans="1:19" x14ac:dyDescent="0.25">
      <c r="A511" s="80">
        <v>1</v>
      </c>
      <c r="B511" s="81" t="s">
        <v>721</v>
      </c>
      <c r="C511" s="95" t="s">
        <v>755</v>
      </c>
      <c r="D511" s="95" t="s">
        <v>113</v>
      </c>
      <c r="E511" s="95" t="s">
        <v>722</v>
      </c>
      <c r="F511" s="82" t="s">
        <v>756</v>
      </c>
      <c r="G511" s="83" t="s">
        <v>759</v>
      </c>
      <c r="H511" s="84" t="s">
        <v>377</v>
      </c>
      <c r="I511" s="82">
        <v>7.5</v>
      </c>
      <c r="J511" s="96"/>
      <c r="K511" s="86">
        <v>77.5</v>
      </c>
      <c r="L511" s="86">
        <v>155</v>
      </c>
      <c r="M511" s="86">
        <v>154.94999999999999</v>
      </c>
      <c r="N511" s="86">
        <f t="shared" si="7"/>
        <v>0</v>
      </c>
      <c r="O511" s="97" t="s">
        <v>758</v>
      </c>
      <c r="P511" s="98" t="s">
        <v>120</v>
      </c>
      <c r="Q511">
        <f>--ISNUMBER(IFERROR(SEARCH(Orders!$E18,O511,1),""))</f>
        <v>1</v>
      </c>
      <c r="R511">
        <f>IF(Q511=1,COUNTIF($Q$2:Q511,1),"")</f>
        <v>510</v>
      </c>
      <c r="S511" t="str">
        <f>IFERROR(INDEX($O2:$O986,MATCH(ROWS($Q$2:Q511),$R2:$R986,0)),"")</f>
        <v>M80037-249-M  M Wild Sky Mid</v>
      </c>
    </row>
    <row r="512" spans="1:19" x14ac:dyDescent="0.25">
      <c r="A512" s="80">
        <v>1</v>
      </c>
      <c r="B512" s="81" t="s">
        <v>721</v>
      </c>
      <c r="C512" s="95" t="s">
        <v>755</v>
      </c>
      <c r="D512" s="95" t="s">
        <v>113</v>
      </c>
      <c r="E512" s="95" t="s">
        <v>722</v>
      </c>
      <c r="F512" s="82" t="s">
        <v>756</v>
      </c>
      <c r="G512" s="83" t="s">
        <v>760</v>
      </c>
      <c r="H512" s="84" t="s">
        <v>377</v>
      </c>
      <c r="I512" s="82">
        <v>8</v>
      </c>
      <c r="J512" s="96"/>
      <c r="K512" s="86">
        <v>77.5</v>
      </c>
      <c r="L512" s="86">
        <v>155</v>
      </c>
      <c r="M512" s="86">
        <v>154.94999999999999</v>
      </c>
      <c r="N512" s="86">
        <f t="shared" si="7"/>
        <v>0</v>
      </c>
      <c r="O512" s="97" t="s">
        <v>758</v>
      </c>
      <c r="P512" s="98" t="s">
        <v>120</v>
      </c>
      <c r="Q512">
        <f>--ISNUMBER(IFERROR(SEARCH(Orders!$E18,O512,1),""))</f>
        <v>1</v>
      </c>
      <c r="R512">
        <f>IF(Q512=1,COUNTIF($Q$2:Q512,1),"")</f>
        <v>511</v>
      </c>
      <c r="S512" t="str">
        <f>IFERROR(INDEX($O2:$O986,MATCH(ROWS($Q$2:Q512),$R2:$R986,0)),"")</f>
        <v>M80037-249-M  M Wild Sky Mid</v>
      </c>
    </row>
    <row r="513" spans="1:19" x14ac:dyDescent="0.25">
      <c r="A513" s="80">
        <v>1</v>
      </c>
      <c r="B513" s="81" t="s">
        <v>721</v>
      </c>
      <c r="C513" s="95" t="s">
        <v>755</v>
      </c>
      <c r="D513" s="95" t="s">
        <v>113</v>
      </c>
      <c r="E513" s="95" t="s">
        <v>722</v>
      </c>
      <c r="F513" s="82" t="s">
        <v>756</v>
      </c>
      <c r="G513" s="83" t="s">
        <v>761</v>
      </c>
      <c r="H513" s="84" t="s">
        <v>377</v>
      </c>
      <c r="I513" s="82">
        <v>8.5</v>
      </c>
      <c r="J513" s="96"/>
      <c r="K513" s="86">
        <v>77.5</v>
      </c>
      <c r="L513" s="86">
        <v>155</v>
      </c>
      <c r="M513" s="86">
        <v>154.94999999999999</v>
      </c>
      <c r="N513" s="86">
        <f t="shared" si="7"/>
        <v>0</v>
      </c>
      <c r="O513" s="97" t="s">
        <v>758</v>
      </c>
      <c r="P513" s="98" t="s">
        <v>120</v>
      </c>
      <c r="Q513">
        <f>--ISNUMBER(IFERROR(SEARCH(Orders!$E18,O513,1),""))</f>
        <v>1</v>
      </c>
      <c r="R513">
        <f>IF(Q513=1,COUNTIF($Q$2:Q513,1),"")</f>
        <v>512</v>
      </c>
      <c r="S513" t="str">
        <f>IFERROR(INDEX($O2:$O986,MATCH(ROWS($Q$2:Q513),$R2:$R986,0)),"")</f>
        <v>M80037-249-M  M Wild Sky Mid</v>
      </c>
    </row>
    <row r="514" spans="1:19" x14ac:dyDescent="0.25">
      <c r="A514" s="80">
        <v>1</v>
      </c>
      <c r="B514" s="81" t="s">
        <v>721</v>
      </c>
      <c r="C514" s="95" t="s">
        <v>755</v>
      </c>
      <c r="D514" s="95" t="s">
        <v>113</v>
      </c>
      <c r="E514" s="95" t="s">
        <v>722</v>
      </c>
      <c r="F514" s="82" t="s">
        <v>756</v>
      </c>
      <c r="G514" s="83" t="s">
        <v>762</v>
      </c>
      <c r="H514" s="84" t="s">
        <v>377</v>
      </c>
      <c r="I514" s="82">
        <v>9</v>
      </c>
      <c r="J514" s="96"/>
      <c r="K514" s="86">
        <v>77.5</v>
      </c>
      <c r="L514" s="86">
        <v>155</v>
      </c>
      <c r="M514" s="86">
        <v>154.94999999999999</v>
      </c>
      <c r="N514" s="86">
        <f t="shared" ref="N514:N577" si="8">J514*K514</f>
        <v>0</v>
      </c>
      <c r="O514" s="97" t="s">
        <v>758</v>
      </c>
      <c r="P514" s="98" t="s">
        <v>120</v>
      </c>
      <c r="Q514">
        <f>--ISNUMBER(IFERROR(SEARCH(Orders!$E18,O514,1),""))</f>
        <v>1</v>
      </c>
      <c r="R514">
        <f>IF(Q514=1,COUNTIF($Q$2:Q514,1),"")</f>
        <v>513</v>
      </c>
      <c r="S514" t="str">
        <f>IFERROR(INDEX($O2:$O986,MATCH(ROWS($Q$2:Q514),$R2:$R986,0)),"")</f>
        <v>M80037-249-M  M Wild Sky Mid</v>
      </c>
    </row>
    <row r="515" spans="1:19" x14ac:dyDescent="0.25">
      <c r="A515" s="80">
        <v>1</v>
      </c>
      <c r="B515" s="81" t="s">
        <v>721</v>
      </c>
      <c r="C515" s="95" t="s">
        <v>755</v>
      </c>
      <c r="D515" s="95" t="s">
        <v>113</v>
      </c>
      <c r="E515" s="95" t="s">
        <v>722</v>
      </c>
      <c r="F515" s="82" t="s">
        <v>756</v>
      </c>
      <c r="G515" s="83" t="s">
        <v>763</v>
      </c>
      <c r="H515" s="84" t="s">
        <v>377</v>
      </c>
      <c r="I515" s="82">
        <v>9.5</v>
      </c>
      <c r="J515" s="96"/>
      <c r="K515" s="86">
        <v>77.5</v>
      </c>
      <c r="L515" s="86">
        <v>155</v>
      </c>
      <c r="M515" s="86">
        <v>154.94999999999999</v>
      </c>
      <c r="N515" s="86">
        <f t="shared" si="8"/>
        <v>0</v>
      </c>
      <c r="O515" s="97" t="s">
        <v>758</v>
      </c>
      <c r="P515" s="98" t="s">
        <v>120</v>
      </c>
      <c r="Q515">
        <f>--ISNUMBER(IFERROR(SEARCH(Orders!$E18,O515,1),""))</f>
        <v>1</v>
      </c>
      <c r="R515">
        <f>IF(Q515=1,COUNTIF($Q$2:Q515,1),"")</f>
        <v>514</v>
      </c>
      <c r="S515" t="str">
        <f>IFERROR(INDEX($O2:$O986,MATCH(ROWS($Q$2:Q515),$R2:$R986,0)),"")</f>
        <v>M80037-249-M  M Wild Sky Mid</v>
      </c>
    </row>
    <row r="516" spans="1:19" x14ac:dyDescent="0.25">
      <c r="A516" s="80">
        <v>1</v>
      </c>
      <c r="B516" s="81" t="s">
        <v>721</v>
      </c>
      <c r="C516" s="95" t="s">
        <v>755</v>
      </c>
      <c r="D516" s="95" t="s">
        <v>113</v>
      </c>
      <c r="E516" s="95" t="s">
        <v>722</v>
      </c>
      <c r="F516" s="82" t="s">
        <v>756</v>
      </c>
      <c r="G516" s="83" t="s">
        <v>764</v>
      </c>
      <c r="H516" s="84" t="s">
        <v>377</v>
      </c>
      <c r="I516" s="82">
        <v>10</v>
      </c>
      <c r="J516" s="96"/>
      <c r="K516" s="86">
        <v>77.5</v>
      </c>
      <c r="L516" s="86">
        <v>155</v>
      </c>
      <c r="M516" s="86">
        <v>154.94999999999999</v>
      </c>
      <c r="N516" s="86">
        <f t="shared" si="8"/>
        <v>0</v>
      </c>
      <c r="O516" s="97" t="s">
        <v>758</v>
      </c>
      <c r="P516" s="98" t="s">
        <v>120</v>
      </c>
      <c r="Q516">
        <f>--ISNUMBER(IFERROR(SEARCH(Orders!$E18,O516,1),""))</f>
        <v>1</v>
      </c>
      <c r="R516">
        <f>IF(Q516=1,COUNTIF($Q$2:Q516,1),"")</f>
        <v>515</v>
      </c>
      <c r="S516" t="str">
        <f>IFERROR(INDEX($O2:$O986,MATCH(ROWS($Q$2:Q516),$R2:$R986,0)),"")</f>
        <v>M80037-249-M  M Wild Sky Mid</v>
      </c>
    </row>
    <row r="517" spans="1:19" x14ac:dyDescent="0.25">
      <c r="A517" s="80">
        <v>1</v>
      </c>
      <c r="B517" s="81" t="s">
        <v>721</v>
      </c>
      <c r="C517" s="95" t="s">
        <v>755</v>
      </c>
      <c r="D517" s="95" t="s">
        <v>113</v>
      </c>
      <c r="E517" s="95" t="s">
        <v>722</v>
      </c>
      <c r="F517" s="82" t="s">
        <v>756</v>
      </c>
      <c r="G517" s="83" t="s">
        <v>765</v>
      </c>
      <c r="H517" s="84" t="s">
        <v>377</v>
      </c>
      <c r="I517" s="82">
        <v>10.5</v>
      </c>
      <c r="J517" s="96"/>
      <c r="K517" s="86">
        <v>77.5</v>
      </c>
      <c r="L517" s="86">
        <v>155</v>
      </c>
      <c r="M517" s="86">
        <v>154.94999999999999</v>
      </c>
      <c r="N517" s="86">
        <f t="shared" si="8"/>
        <v>0</v>
      </c>
      <c r="O517" s="97" t="s">
        <v>758</v>
      </c>
      <c r="P517" s="98" t="s">
        <v>120</v>
      </c>
      <c r="Q517">
        <f>--ISNUMBER(IFERROR(SEARCH(Orders!$E18,O517,1),""))</f>
        <v>1</v>
      </c>
      <c r="R517">
        <f>IF(Q517=1,COUNTIF($Q$2:Q517,1),"")</f>
        <v>516</v>
      </c>
      <c r="S517" t="str">
        <f>IFERROR(INDEX($O2:$O986,MATCH(ROWS($Q$2:Q517),$R2:$R986,0)),"")</f>
        <v>M80037-249-M  M Wild Sky Mid</v>
      </c>
    </row>
    <row r="518" spans="1:19" x14ac:dyDescent="0.25">
      <c r="A518" s="80">
        <v>1</v>
      </c>
      <c r="B518" s="81" t="s">
        <v>721</v>
      </c>
      <c r="C518" s="95" t="s">
        <v>755</v>
      </c>
      <c r="D518" s="95" t="s">
        <v>113</v>
      </c>
      <c r="E518" s="95" t="s">
        <v>722</v>
      </c>
      <c r="F518" s="82" t="s">
        <v>756</v>
      </c>
      <c r="G518" s="83" t="s">
        <v>766</v>
      </c>
      <c r="H518" s="84" t="s">
        <v>377</v>
      </c>
      <c r="I518" s="82">
        <v>11</v>
      </c>
      <c r="J518" s="96"/>
      <c r="K518" s="86">
        <v>77.5</v>
      </c>
      <c r="L518" s="86">
        <v>155</v>
      </c>
      <c r="M518" s="86">
        <v>154.94999999999999</v>
      </c>
      <c r="N518" s="86">
        <f t="shared" si="8"/>
        <v>0</v>
      </c>
      <c r="O518" s="97" t="s">
        <v>758</v>
      </c>
      <c r="P518" s="98" t="s">
        <v>120</v>
      </c>
      <c r="Q518">
        <f>--ISNUMBER(IFERROR(SEARCH(Orders!$E18,O518,1),""))</f>
        <v>1</v>
      </c>
      <c r="R518">
        <f>IF(Q518=1,COUNTIF($Q$2:Q518,1),"")</f>
        <v>517</v>
      </c>
      <c r="S518" t="str">
        <f>IFERROR(INDEX($O2:$O986,MATCH(ROWS($Q$2:Q518),$R2:$R986,0)),"")</f>
        <v>M80037-249-M  M Wild Sky Mid</v>
      </c>
    </row>
    <row r="519" spans="1:19" x14ac:dyDescent="0.25">
      <c r="A519" s="80">
        <v>1</v>
      </c>
      <c r="B519" s="81" t="s">
        <v>721</v>
      </c>
      <c r="C519" s="95" t="s">
        <v>755</v>
      </c>
      <c r="D519" s="95" t="s">
        <v>113</v>
      </c>
      <c r="E519" s="95" t="s">
        <v>722</v>
      </c>
      <c r="F519" s="82" t="s">
        <v>756</v>
      </c>
      <c r="G519" s="83" t="s">
        <v>767</v>
      </c>
      <c r="H519" s="84" t="s">
        <v>377</v>
      </c>
      <c r="I519" s="82">
        <v>11.5</v>
      </c>
      <c r="J519" s="96"/>
      <c r="K519" s="86">
        <v>77.5</v>
      </c>
      <c r="L519" s="86">
        <v>155</v>
      </c>
      <c r="M519" s="86">
        <v>154.94999999999999</v>
      </c>
      <c r="N519" s="86">
        <f t="shared" si="8"/>
        <v>0</v>
      </c>
      <c r="O519" s="97" t="s">
        <v>758</v>
      </c>
      <c r="P519" s="98" t="s">
        <v>120</v>
      </c>
      <c r="Q519">
        <f>--ISNUMBER(IFERROR(SEARCH(Orders!$E18,O519,1),""))</f>
        <v>1</v>
      </c>
      <c r="R519">
        <f>IF(Q519=1,COUNTIF($Q$2:Q519,1),"")</f>
        <v>518</v>
      </c>
      <c r="S519" t="str">
        <f>IFERROR(INDEX($O2:$O986,MATCH(ROWS($Q$2:Q519),$R2:$R986,0)),"")</f>
        <v>M80037-249-M  M Wild Sky Mid</v>
      </c>
    </row>
    <row r="520" spans="1:19" x14ac:dyDescent="0.25">
      <c r="A520" s="80">
        <v>1</v>
      </c>
      <c r="B520" s="81" t="s">
        <v>721</v>
      </c>
      <c r="C520" s="95" t="s">
        <v>755</v>
      </c>
      <c r="D520" s="95" t="s">
        <v>113</v>
      </c>
      <c r="E520" s="95" t="s">
        <v>722</v>
      </c>
      <c r="F520" s="82" t="s">
        <v>756</v>
      </c>
      <c r="G520" s="83" t="s">
        <v>768</v>
      </c>
      <c r="H520" s="84" t="s">
        <v>377</v>
      </c>
      <c r="I520" s="82">
        <v>12</v>
      </c>
      <c r="J520" s="96"/>
      <c r="K520" s="86">
        <v>77.5</v>
      </c>
      <c r="L520" s="86">
        <v>155</v>
      </c>
      <c r="M520" s="86">
        <v>154.94999999999999</v>
      </c>
      <c r="N520" s="86">
        <f t="shared" si="8"/>
        <v>0</v>
      </c>
      <c r="O520" s="97" t="s">
        <v>758</v>
      </c>
      <c r="P520" s="98" t="s">
        <v>120</v>
      </c>
      <c r="Q520">
        <f>--ISNUMBER(IFERROR(SEARCH(Orders!$E18,O520,1),""))</f>
        <v>1</v>
      </c>
      <c r="R520">
        <f>IF(Q520=1,COUNTIF($Q$2:Q520,1),"")</f>
        <v>519</v>
      </c>
      <c r="S520" t="str">
        <f>IFERROR(INDEX($O2:$O986,MATCH(ROWS($Q$2:Q520),$R2:$R986,0)),"")</f>
        <v>M80037-249-M  M Wild Sky Mid</v>
      </c>
    </row>
    <row r="521" spans="1:19" x14ac:dyDescent="0.25">
      <c r="A521" s="80">
        <v>1</v>
      </c>
      <c r="B521" s="81" t="s">
        <v>721</v>
      </c>
      <c r="C521" s="95" t="s">
        <v>755</v>
      </c>
      <c r="D521" s="95" t="s">
        <v>113</v>
      </c>
      <c r="E521" s="95" t="s">
        <v>722</v>
      </c>
      <c r="F521" s="82" t="s">
        <v>756</v>
      </c>
      <c r="G521" s="83" t="s">
        <v>769</v>
      </c>
      <c r="H521" s="84" t="s">
        <v>377</v>
      </c>
      <c r="I521" s="82">
        <v>12.5</v>
      </c>
      <c r="J521" s="96"/>
      <c r="K521" s="86">
        <v>77.5</v>
      </c>
      <c r="L521" s="86">
        <v>155</v>
      </c>
      <c r="M521" s="86">
        <v>154.94999999999999</v>
      </c>
      <c r="N521" s="86">
        <f t="shared" si="8"/>
        <v>0</v>
      </c>
      <c r="O521" s="97" t="s">
        <v>758</v>
      </c>
      <c r="P521" s="98" t="s">
        <v>120</v>
      </c>
      <c r="Q521">
        <f>--ISNUMBER(IFERROR(SEARCH(Orders!$E18,O521,1),""))</f>
        <v>1</v>
      </c>
      <c r="R521">
        <f>IF(Q521=1,COUNTIF($Q$2:Q521,1),"")</f>
        <v>520</v>
      </c>
      <c r="S521" t="str">
        <f>IFERROR(INDEX($O2:$O986,MATCH(ROWS($Q$2:Q521),$R2:$R986,0)),"")</f>
        <v>M80037-249-M  M Wild Sky Mid</v>
      </c>
    </row>
    <row r="522" spans="1:19" x14ac:dyDescent="0.25">
      <c r="A522" s="80">
        <v>1</v>
      </c>
      <c r="B522" s="81" t="s">
        <v>721</v>
      </c>
      <c r="C522" s="95" t="s">
        <v>755</v>
      </c>
      <c r="D522" s="95" t="s">
        <v>113</v>
      </c>
      <c r="E522" s="95" t="s">
        <v>722</v>
      </c>
      <c r="F522" s="82" t="s">
        <v>756</v>
      </c>
      <c r="G522" s="83" t="s">
        <v>770</v>
      </c>
      <c r="H522" s="84" t="s">
        <v>377</v>
      </c>
      <c r="I522" s="82">
        <v>13</v>
      </c>
      <c r="J522" s="96"/>
      <c r="K522" s="86">
        <v>77.5</v>
      </c>
      <c r="L522" s="86">
        <v>155</v>
      </c>
      <c r="M522" s="86">
        <v>154.94999999999999</v>
      </c>
      <c r="N522" s="86">
        <f t="shared" si="8"/>
        <v>0</v>
      </c>
      <c r="O522" s="97" t="s">
        <v>758</v>
      </c>
      <c r="P522" s="98" t="s">
        <v>120</v>
      </c>
      <c r="Q522">
        <f>--ISNUMBER(IFERROR(SEARCH(Orders!$E18,O522,1),""))</f>
        <v>1</v>
      </c>
      <c r="R522">
        <f>IF(Q522=1,COUNTIF($Q$2:Q522,1),"")</f>
        <v>521</v>
      </c>
      <c r="S522" t="str">
        <f>IFERROR(INDEX($O2:$O986,MATCH(ROWS($Q$2:Q522),$R2:$R986,0)),"")</f>
        <v>M80037-249-M  M Wild Sky Mid</v>
      </c>
    </row>
    <row r="523" spans="1:19" x14ac:dyDescent="0.25">
      <c r="A523" s="80">
        <v>1</v>
      </c>
      <c r="B523" s="81" t="s">
        <v>721</v>
      </c>
      <c r="C523" s="95" t="s">
        <v>755</v>
      </c>
      <c r="D523" s="95" t="s">
        <v>113</v>
      </c>
      <c r="E523" s="95" t="s">
        <v>722</v>
      </c>
      <c r="F523" s="82" t="s">
        <v>756</v>
      </c>
      <c r="G523" s="83" t="s">
        <v>771</v>
      </c>
      <c r="H523" s="84" t="s">
        <v>377</v>
      </c>
      <c r="I523" s="82">
        <v>14</v>
      </c>
      <c r="J523" s="96"/>
      <c r="K523" s="86">
        <v>77.5</v>
      </c>
      <c r="L523" s="86">
        <v>155</v>
      </c>
      <c r="M523" s="86">
        <v>154.94999999999999</v>
      </c>
      <c r="N523" s="86">
        <f t="shared" si="8"/>
        <v>0</v>
      </c>
      <c r="O523" s="97" t="s">
        <v>758</v>
      </c>
      <c r="P523" s="98" t="s">
        <v>120</v>
      </c>
      <c r="Q523">
        <f>--ISNUMBER(IFERROR(SEARCH(Orders!$E18,O523,1),""))</f>
        <v>1</v>
      </c>
      <c r="R523">
        <f>IF(Q523=1,COUNTIF($Q$2:Q523,1),"")</f>
        <v>522</v>
      </c>
      <c r="S523" t="str">
        <f>IFERROR(INDEX($O2:$O986,MATCH(ROWS($Q$2:Q523),$R2:$R986,0)),"")</f>
        <v>M80037-249-M  M Wild Sky Mid</v>
      </c>
    </row>
    <row r="524" spans="1:19" x14ac:dyDescent="0.25">
      <c r="A524" s="80">
        <v>28</v>
      </c>
      <c r="B524" s="81" t="s">
        <v>772</v>
      </c>
      <c r="C524" s="95" t="s">
        <v>278</v>
      </c>
      <c r="D524" s="95" t="s">
        <v>113</v>
      </c>
      <c r="E524" s="95" t="s">
        <v>773</v>
      </c>
      <c r="F524" s="82" t="s">
        <v>280</v>
      </c>
      <c r="G524" s="83" t="s">
        <v>774</v>
      </c>
      <c r="H524" s="84" t="s">
        <v>377</v>
      </c>
      <c r="I524" s="82">
        <v>4</v>
      </c>
      <c r="J524" s="96"/>
      <c r="K524" s="86">
        <v>42.5</v>
      </c>
      <c r="L524" s="86">
        <v>85</v>
      </c>
      <c r="M524" s="86">
        <v>84.95</v>
      </c>
      <c r="N524" s="86">
        <f t="shared" si="8"/>
        <v>0</v>
      </c>
      <c r="O524" s="97" t="s">
        <v>775</v>
      </c>
      <c r="P524" s="98" t="s">
        <v>120</v>
      </c>
      <c r="Q524">
        <f>--ISNUMBER(IFERROR(SEARCH(Orders!$E18,O524,1),""))</f>
        <v>1</v>
      </c>
      <c r="R524">
        <f>IF(Q524=1,COUNTIF($Q$2:Q524,1),"")</f>
        <v>523</v>
      </c>
      <c r="S524" t="str">
        <f>IFERROR(INDEX($O2:$O986,MATCH(ROWS($Q$2:Q524),$R2:$R986,0)),"")</f>
        <v>U80035-001-M  Rogue</v>
      </c>
    </row>
    <row r="525" spans="1:19" x14ac:dyDescent="0.25">
      <c r="A525" s="80">
        <v>28</v>
      </c>
      <c r="B525" s="81" t="s">
        <v>772</v>
      </c>
      <c r="C525" s="95" t="s">
        <v>278</v>
      </c>
      <c r="D525" s="95" t="s">
        <v>113</v>
      </c>
      <c r="E525" s="95" t="s">
        <v>773</v>
      </c>
      <c r="F525" s="82" t="s">
        <v>280</v>
      </c>
      <c r="G525" s="83" t="s">
        <v>776</v>
      </c>
      <c r="H525" s="84" t="s">
        <v>377</v>
      </c>
      <c r="I525" s="82">
        <v>5</v>
      </c>
      <c r="J525" s="96"/>
      <c r="K525" s="86">
        <v>42.5</v>
      </c>
      <c r="L525" s="86">
        <v>85</v>
      </c>
      <c r="M525" s="86">
        <v>84.95</v>
      </c>
      <c r="N525" s="86">
        <f t="shared" si="8"/>
        <v>0</v>
      </c>
      <c r="O525" s="97" t="s">
        <v>775</v>
      </c>
      <c r="P525" s="98" t="s">
        <v>120</v>
      </c>
      <c r="Q525">
        <f>--ISNUMBER(IFERROR(SEARCH(Orders!$E18,O525,1),""))</f>
        <v>1</v>
      </c>
      <c r="R525">
        <f>IF(Q525=1,COUNTIF($Q$2:Q525,1),"")</f>
        <v>524</v>
      </c>
      <c r="S525" t="str">
        <f>IFERROR(INDEX($O2:$O986,MATCH(ROWS($Q$2:Q525),$R2:$R986,0)),"")</f>
        <v>U80035-001-M  Rogue</v>
      </c>
    </row>
    <row r="526" spans="1:19" x14ac:dyDescent="0.25">
      <c r="A526" s="80">
        <v>28</v>
      </c>
      <c r="B526" s="81" t="s">
        <v>772</v>
      </c>
      <c r="C526" s="95" t="s">
        <v>278</v>
      </c>
      <c r="D526" s="95" t="s">
        <v>113</v>
      </c>
      <c r="E526" s="95" t="s">
        <v>773</v>
      </c>
      <c r="F526" s="82" t="s">
        <v>280</v>
      </c>
      <c r="G526" s="83" t="s">
        <v>777</v>
      </c>
      <c r="H526" s="84" t="s">
        <v>377</v>
      </c>
      <c r="I526" s="82">
        <v>6</v>
      </c>
      <c r="J526" s="96"/>
      <c r="K526" s="86">
        <v>42.5</v>
      </c>
      <c r="L526" s="86">
        <v>85</v>
      </c>
      <c r="M526" s="86">
        <v>84.95</v>
      </c>
      <c r="N526" s="86">
        <f t="shared" si="8"/>
        <v>0</v>
      </c>
      <c r="O526" s="97" t="s">
        <v>775</v>
      </c>
      <c r="P526" s="98" t="s">
        <v>120</v>
      </c>
      <c r="Q526">
        <f>--ISNUMBER(IFERROR(SEARCH(Orders!$E18,O526,1),""))</f>
        <v>1</v>
      </c>
      <c r="R526">
        <f>IF(Q526=1,COUNTIF($Q$2:Q526,1),"")</f>
        <v>525</v>
      </c>
      <c r="S526" t="str">
        <f>IFERROR(INDEX($O2:$O986,MATCH(ROWS($Q$2:Q526),$R2:$R986,0)),"")</f>
        <v>U80035-001-M  Rogue</v>
      </c>
    </row>
    <row r="527" spans="1:19" x14ac:dyDescent="0.25">
      <c r="A527" s="80">
        <v>28</v>
      </c>
      <c r="B527" s="81" t="s">
        <v>772</v>
      </c>
      <c r="C527" s="95" t="s">
        <v>278</v>
      </c>
      <c r="D527" s="95" t="s">
        <v>113</v>
      </c>
      <c r="E527" s="95" t="s">
        <v>773</v>
      </c>
      <c r="F527" s="82" t="s">
        <v>280</v>
      </c>
      <c r="G527" s="83" t="s">
        <v>778</v>
      </c>
      <c r="H527" s="84" t="s">
        <v>377</v>
      </c>
      <c r="I527" s="82">
        <v>7</v>
      </c>
      <c r="J527" s="96"/>
      <c r="K527" s="86">
        <v>42.5</v>
      </c>
      <c r="L527" s="86">
        <v>85</v>
      </c>
      <c r="M527" s="86">
        <v>84.95</v>
      </c>
      <c r="N527" s="86">
        <f t="shared" si="8"/>
        <v>0</v>
      </c>
      <c r="O527" s="97" t="s">
        <v>775</v>
      </c>
      <c r="P527" s="98" t="s">
        <v>120</v>
      </c>
      <c r="Q527">
        <f>--ISNUMBER(IFERROR(SEARCH(Orders!$E18,O527,1),""))</f>
        <v>1</v>
      </c>
      <c r="R527">
        <f>IF(Q527=1,COUNTIF($Q$2:Q527,1),"")</f>
        <v>526</v>
      </c>
      <c r="S527" t="str">
        <f>IFERROR(INDEX($O2:$O986,MATCH(ROWS($Q$2:Q527),$R2:$R986,0)),"")</f>
        <v>U80035-001-M  Rogue</v>
      </c>
    </row>
    <row r="528" spans="1:19" x14ac:dyDescent="0.25">
      <c r="A528" s="80">
        <v>28</v>
      </c>
      <c r="B528" s="81" t="s">
        <v>772</v>
      </c>
      <c r="C528" s="95" t="s">
        <v>278</v>
      </c>
      <c r="D528" s="95" t="s">
        <v>113</v>
      </c>
      <c r="E528" s="95" t="s">
        <v>773</v>
      </c>
      <c r="F528" s="82" t="s">
        <v>280</v>
      </c>
      <c r="G528" s="83" t="s">
        <v>779</v>
      </c>
      <c r="H528" s="84" t="s">
        <v>377</v>
      </c>
      <c r="I528" s="82">
        <v>8</v>
      </c>
      <c r="J528" s="96"/>
      <c r="K528" s="86">
        <v>42.5</v>
      </c>
      <c r="L528" s="86">
        <v>85</v>
      </c>
      <c r="M528" s="86">
        <v>84.95</v>
      </c>
      <c r="N528" s="86">
        <f t="shared" si="8"/>
        <v>0</v>
      </c>
      <c r="O528" s="97" t="s">
        <v>775</v>
      </c>
      <c r="P528" s="98" t="s">
        <v>120</v>
      </c>
      <c r="Q528">
        <f>--ISNUMBER(IFERROR(SEARCH(Orders!$E18,O528,1),""))</f>
        <v>1</v>
      </c>
      <c r="R528">
        <f>IF(Q528=1,COUNTIF($Q$2:Q528,1),"")</f>
        <v>527</v>
      </c>
      <c r="S528" t="str">
        <f>IFERROR(INDEX($O2:$O986,MATCH(ROWS($Q$2:Q528),$R2:$R986,0)),"")</f>
        <v>U80035-001-M  Rogue</v>
      </c>
    </row>
    <row r="529" spans="1:19" x14ac:dyDescent="0.25">
      <c r="A529" s="80">
        <v>28</v>
      </c>
      <c r="B529" s="81" t="s">
        <v>772</v>
      </c>
      <c r="C529" s="95" t="s">
        <v>278</v>
      </c>
      <c r="D529" s="95" t="s">
        <v>113</v>
      </c>
      <c r="E529" s="95" t="s">
        <v>773</v>
      </c>
      <c r="F529" s="82" t="s">
        <v>280</v>
      </c>
      <c r="G529" s="83" t="s">
        <v>780</v>
      </c>
      <c r="H529" s="84" t="s">
        <v>377</v>
      </c>
      <c r="I529" s="82">
        <v>9</v>
      </c>
      <c r="J529" s="96"/>
      <c r="K529" s="86">
        <v>42.5</v>
      </c>
      <c r="L529" s="86">
        <v>85</v>
      </c>
      <c r="M529" s="86">
        <v>84.95</v>
      </c>
      <c r="N529" s="86">
        <f t="shared" si="8"/>
        <v>0</v>
      </c>
      <c r="O529" s="97" t="s">
        <v>775</v>
      </c>
      <c r="P529" s="98" t="s">
        <v>120</v>
      </c>
      <c r="Q529">
        <f>--ISNUMBER(IFERROR(SEARCH(Orders!$E18,O529,1),""))</f>
        <v>1</v>
      </c>
      <c r="R529">
        <f>IF(Q529=1,COUNTIF($Q$2:Q529,1),"")</f>
        <v>528</v>
      </c>
      <c r="S529" t="str">
        <f>IFERROR(INDEX($O2:$O986,MATCH(ROWS($Q$2:Q529),$R2:$R986,0)),"")</f>
        <v>U80035-001-M  Rogue</v>
      </c>
    </row>
    <row r="530" spans="1:19" x14ac:dyDescent="0.25">
      <c r="A530" s="80">
        <v>28</v>
      </c>
      <c r="B530" s="81" t="s">
        <v>772</v>
      </c>
      <c r="C530" s="95" t="s">
        <v>278</v>
      </c>
      <c r="D530" s="95" t="s">
        <v>113</v>
      </c>
      <c r="E530" s="95" t="s">
        <v>773</v>
      </c>
      <c r="F530" s="82" t="s">
        <v>280</v>
      </c>
      <c r="G530" s="83" t="s">
        <v>781</v>
      </c>
      <c r="H530" s="84" t="s">
        <v>377</v>
      </c>
      <c r="I530" s="82">
        <v>10</v>
      </c>
      <c r="J530" s="96"/>
      <c r="K530" s="86">
        <v>42.5</v>
      </c>
      <c r="L530" s="86">
        <v>85</v>
      </c>
      <c r="M530" s="86">
        <v>84.95</v>
      </c>
      <c r="N530" s="86">
        <f t="shared" si="8"/>
        <v>0</v>
      </c>
      <c r="O530" s="97" t="s">
        <v>775</v>
      </c>
      <c r="P530" s="98" t="s">
        <v>120</v>
      </c>
      <c r="Q530">
        <f>--ISNUMBER(IFERROR(SEARCH(Orders!$E18,O530,1),""))</f>
        <v>1</v>
      </c>
      <c r="R530">
        <f>IF(Q530=1,COUNTIF($Q$2:Q530,1),"")</f>
        <v>529</v>
      </c>
      <c r="S530" t="str">
        <f>IFERROR(INDEX($O2:$O986,MATCH(ROWS($Q$2:Q530),$R2:$R986,0)),"")</f>
        <v>U80035-001-M  Rogue</v>
      </c>
    </row>
    <row r="531" spans="1:19" x14ac:dyDescent="0.25">
      <c r="A531" s="80">
        <v>28</v>
      </c>
      <c r="B531" s="81" t="s">
        <v>772</v>
      </c>
      <c r="C531" s="95" t="s">
        <v>278</v>
      </c>
      <c r="D531" s="95" t="s">
        <v>113</v>
      </c>
      <c r="E531" s="95" t="s">
        <v>773</v>
      </c>
      <c r="F531" s="82" t="s">
        <v>280</v>
      </c>
      <c r="G531" s="83" t="s">
        <v>782</v>
      </c>
      <c r="H531" s="84" t="s">
        <v>377</v>
      </c>
      <c r="I531" s="82">
        <v>11</v>
      </c>
      <c r="J531" s="96"/>
      <c r="K531" s="86">
        <v>42.5</v>
      </c>
      <c r="L531" s="86">
        <v>85</v>
      </c>
      <c r="M531" s="86">
        <v>84.95</v>
      </c>
      <c r="N531" s="86">
        <f t="shared" si="8"/>
        <v>0</v>
      </c>
      <c r="O531" s="97" t="s">
        <v>775</v>
      </c>
      <c r="P531" s="98" t="s">
        <v>120</v>
      </c>
      <c r="Q531">
        <f>--ISNUMBER(IFERROR(SEARCH(Orders!$E18,O531,1),""))</f>
        <v>1</v>
      </c>
      <c r="R531">
        <f>IF(Q531=1,COUNTIF($Q$2:Q531,1),"")</f>
        <v>530</v>
      </c>
      <c r="S531" t="str">
        <f>IFERROR(INDEX($O2:$O986,MATCH(ROWS($Q$2:Q531),$R2:$R986,0)),"")</f>
        <v>U80035-001-M  Rogue</v>
      </c>
    </row>
    <row r="532" spans="1:19" x14ac:dyDescent="0.25">
      <c r="A532" s="80">
        <v>28</v>
      </c>
      <c r="B532" s="81" t="s">
        <v>772</v>
      </c>
      <c r="C532" s="95" t="s">
        <v>278</v>
      </c>
      <c r="D532" s="95" t="s">
        <v>113</v>
      </c>
      <c r="E532" s="95" t="s">
        <v>773</v>
      </c>
      <c r="F532" s="82" t="s">
        <v>280</v>
      </c>
      <c r="G532" s="83" t="s">
        <v>783</v>
      </c>
      <c r="H532" s="84" t="s">
        <v>377</v>
      </c>
      <c r="I532" s="82">
        <v>12</v>
      </c>
      <c r="J532" s="96"/>
      <c r="K532" s="86">
        <v>42.5</v>
      </c>
      <c r="L532" s="86">
        <v>85</v>
      </c>
      <c r="M532" s="86">
        <v>84.95</v>
      </c>
      <c r="N532" s="86">
        <f t="shared" si="8"/>
        <v>0</v>
      </c>
      <c r="O532" s="97" t="s">
        <v>775</v>
      </c>
      <c r="P532" s="98" t="s">
        <v>120</v>
      </c>
      <c r="Q532">
        <f>--ISNUMBER(IFERROR(SEARCH(Orders!$E18,O532,1),""))</f>
        <v>1</v>
      </c>
      <c r="R532">
        <f>IF(Q532=1,COUNTIF($Q$2:Q532,1),"")</f>
        <v>531</v>
      </c>
      <c r="S532" t="str">
        <f>IFERROR(INDEX($O2:$O986,MATCH(ROWS($Q$2:Q532),$R2:$R986,0)),"")</f>
        <v>U80035-001-M  Rogue</v>
      </c>
    </row>
    <row r="533" spans="1:19" x14ac:dyDescent="0.25">
      <c r="A533" s="80">
        <v>28</v>
      </c>
      <c r="B533" s="81" t="s">
        <v>772</v>
      </c>
      <c r="C533" s="95" t="s">
        <v>278</v>
      </c>
      <c r="D533" s="95" t="s">
        <v>113</v>
      </c>
      <c r="E533" s="95" t="s">
        <v>773</v>
      </c>
      <c r="F533" s="82" t="s">
        <v>280</v>
      </c>
      <c r="G533" s="83" t="s">
        <v>784</v>
      </c>
      <c r="H533" s="84" t="s">
        <v>377</v>
      </c>
      <c r="I533" s="82">
        <v>13</v>
      </c>
      <c r="J533" s="96"/>
      <c r="K533" s="86">
        <v>42.5</v>
      </c>
      <c r="L533" s="86">
        <v>85</v>
      </c>
      <c r="M533" s="86">
        <v>84.95</v>
      </c>
      <c r="N533" s="86">
        <f t="shared" si="8"/>
        <v>0</v>
      </c>
      <c r="O533" s="97" t="s">
        <v>775</v>
      </c>
      <c r="P533" s="98" t="s">
        <v>120</v>
      </c>
      <c r="Q533">
        <f>--ISNUMBER(IFERROR(SEARCH(Orders!$E18,O533,1),""))</f>
        <v>1</v>
      </c>
      <c r="R533">
        <f>IF(Q533=1,COUNTIF($Q$2:Q533,1),"")</f>
        <v>532</v>
      </c>
      <c r="S533" t="str">
        <f>IFERROR(INDEX($O2:$O986,MATCH(ROWS($Q$2:Q533),$R2:$R986,0)),"")</f>
        <v>U80035-001-M  Rogue</v>
      </c>
    </row>
    <row r="534" spans="1:19" x14ac:dyDescent="0.25">
      <c r="A534" s="80">
        <v>28</v>
      </c>
      <c r="B534" s="81" t="s">
        <v>772</v>
      </c>
      <c r="C534" s="95" t="s">
        <v>434</v>
      </c>
      <c r="D534" s="95" t="s">
        <v>113</v>
      </c>
      <c r="E534" s="95" t="s">
        <v>773</v>
      </c>
      <c r="F534" s="82" t="s">
        <v>436</v>
      </c>
      <c r="G534" s="83" t="s">
        <v>785</v>
      </c>
      <c r="H534" s="84" t="s">
        <v>377</v>
      </c>
      <c r="I534" s="82">
        <v>4</v>
      </c>
      <c r="J534" s="96"/>
      <c r="K534" s="86">
        <v>42.5</v>
      </c>
      <c r="L534" s="86">
        <v>85</v>
      </c>
      <c r="M534" s="86">
        <v>84.95</v>
      </c>
      <c r="N534" s="86">
        <f t="shared" si="8"/>
        <v>0</v>
      </c>
      <c r="O534" s="97" t="s">
        <v>786</v>
      </c>
      <c r="P534" s="98" t="s">
        <v>120</v>
      </c>
      <c r="Q534">
        <f>--ISNUMBER(IFERROR(SEARCH(Orders!$E18,O534,1),""))</f>
        <v>1</v>
      </c>
      <c r="R534">
        <f>IF(Q534=1,COUNTIF($Q$2:Q534,1),"")</f>
        <v>533</v>
      </c>
      <c r="S534" t="str">
        <f>IFERROR(INDEX($O2:$O986,MATCH(ROWS($Q$2:Q534),$R2:$R986,0)),"")</f>
        <v>U80035-009-M  Rogue</v>
      </c>
    </row>
    <row r="535" spans="1:19" x14ac:dyDescent="0.25">
      <c r="A535" s="80">
        <v>28</v>
      </c>
      <c r="B535" s="81" t="s">
        <v>772</v>
      </c>
      <c r="C535" s="95" t="s">
        <v>434</v>
      </c>
      <c r="D535" s="95" t="s">
        <v>113</v>
      </c>
      <c r="E535" s="95" t="s">
        <v>773</v>
      </c>
      <c r="F535" s="82" t="s">
        <v>436</v>
      </c>
      <c r="G535" s="83" t="s">
        <v>787</v>
      </c>
      <c r="H535" s="84" t="s">
        <v>377</v>
      </c>
      <c r="I535" s="82">
        <v>5</v>
      </c>
      <c r="J535" s="96"/>
      <c r="K535" s="86">
        <v>42.5</v>
      </c>
      <c r="L535" s="86">
        <v>85</v>
      </c>
      <c r="M535" s="86">
        <v>84.95</v>
      </c>
      <c r="N535" s="86">
        <f t="shared" si="8"/>
        <v>0</v>
      </c>
      <c r="O535" s="97" t="s">
        <v>786</v>
      </c>
      <c r="P535" s="98" t="s">
        <v>120</v>
      </c>
      <c r="Q535">
        <f>--ISNUMBER(IFERROR(SEARCH(Orders!$E18,O535,1),""))</f>
        <v>1</v>
      </c>
      <c r="R535">
        <f>IF(Q535=1,COUNTIF($Q$2:Q535,1),"")</f>
        <v>534</v>
      </c>
      <c r="S535" t="str">
        <f>IFERROR(INDEX($O2:$O986,MATCH(ROWS($Q$2:Q535),$R2:$R986,0)),"")</f>
        <v>U80035-009-M  Rogue</v>
      </c>
    </row>
    <row r="536" spans="1:19" x14ac:dyDescent="0.25">
      <c r="A536" s="80">
        <v>28</v>
      </c>
      <c r="B536" s="81" t="s">
        <v>772</v>
      </c>
      <c r="C536" s="95" t="s">
        <v>434</v>
      </c>
      <c r="D536" s="95" t="s">
        <v>113</v>
      </c>
      <c r="E536" s="95" t="s">
        <v>773</v>
      </c>
      <c r="F536" s="82" t="s">
        <v>436</v>
      </c>
      <c r="G536" s="83" t="s">
        <v>788</v>
      </c>
      <c r="H536" s="84" t="s">
        <v>377</v>
      </c>
      <c r="I536" s="82">
        <v>6</v>
      </c>
      <c r="J536" s="96"/>
      <c r="K536" s="86">
        <v>42.5</v>
      </c>
      <c r="L536" s="86">
        <v>85</v>
      </c>
      <c r="M536" s="86">
        <v>84.95</v>
      </c>
      <c r="N536" s="86">
        <f t="shared" si="8"/>
        <v>0</v>
      </c>
      <c r="O536" s="97" t="s">
        <v>786</v>
      </c>
      <c r="P536" s="98" t="s">
        <v>120</v>
      </c>
      <c r="Q536">
        <f>--ISNUMBER(IFERROR(SEARCH(Orders!$E18,O536,1),""))</f>
        <v>1</v>
      </c>
      <c r="R536">
        <f>IF(Q536=1,COUNTIF($Q$2:Q536,1),"")</f>
        <v>535</v>
      </c>
      <c r="S536" t="str">
        <f>IFERROR(INDEX($O2:$O986,MATCH(ROWS($Q$2:Q536),$R2:$R986,0)),"")</f>
        <v>U80035-009-M  Rogue</v>
      </c>
    </row>
    <row r="537" spans="1:19" x14ac:dyDescent="0.25">
      <c r="A537" s="80">
        <v>28</v>
      </c>
      <c r="B537" s="81" t="s">
        <v>772</v>
      </c>
      <c r="C537" s="95" t="s">
        <v>434</v>
      </c>
      <c r="D537" s="95" t="s">
        <v>113</v>
      </c>
      <c r="E537" s="95" t="s">
        <v>773</v>
      </c>
      <c r="F537" s="82" t="s">
        <v>436</v>
      </c>
      <c r="G537" s="83" t="s">
        <v>789</v>
      </c>
      <c r="H537" s="84" t="s">
        <v>377</v>
      </c>
      <c r="I537" s="82">
        <v>7</v>
      </c>
      <c r="J537" s="96"/>
      <c r="K537" s="86">
        <v>42.5</v>
      </c>
      <c r="L537" s="86">
        <v>85</v>
      </c>
      <c r="M537" s="86">
        <v>84.95</v>
      </c>
      <c r="N537" s="86">
        <f t="shared" si="8"/>
        <v>0</v>
      </c>
      <c r="O537" s="97" t="s">
        <v>786</v>
      </c>
      <c r="P537" s="98" t="s">
        <v>120</v>
      </c>
      <c r="Q537">
        <f>--ISNUMBER(IFERROR(SEARCH(Orders!$E18,O537,1),""))</f>
        <v>1</v>
      </c>
      <c r="R537">
        <f>IF(Q537=1,COUNTIF($Q$2:Q537,1),"")</f>
        <v>536</v>
      </c>
      <c r="S537" t="str">
        <f>IFERROR(INDEX($O2:$O986,MATCH(ROWS($Q$2:Q537),$R2:$R986,0)),"")</f>
        <v>U80035-009-M  Rogue</v>
      </c>
    </row>
    <row r="538" spans="1:19" x14ac:dyDescent="0.25">
      <c r="A538" s="80">
        <v>28</v>
      </c>
      <c r="B538" s="81" t="s">
        <v>772</v>
      </c>
      <c r="C538" s="95" t="s">
        <v>434</v>
      </c>
      <c r="D538" s="95" t="s">
        <v>113</v>
      </c>
      <c r="E538" s="95" t="s">
        <v>773</v>
      </c>
      <c r="F538" s="82" t="s">
        <v>436</v>
      </c>
      <c r="G538" s="83" t="s">
        <v>790</v>
      </c>
      <c r="H538" s="84" t="s">
        <v>377</v>
      </c>
      <c r="I538" s="82">
        <v>8</v>
      </c>
      <c r="J538" s="96"/>
      <c r="K538" s="86">
        <v>42.5</v>
      </c>
      <c r="L538" s="86">
        <v>85</v>
      </c>
      <c r="M538" s="86">
        <v>84.95</v>
      </c>
      <c r="N538" s="86">
        <f t="shared" si="8"/>
        <v>0</v>
      </c>
      <c r="O538" s="97" t="s">
        <v>786</v>
      </c>
      <c r="P538" s="98" t="s">
        <v>120</v>
      </c>
      <c r="Q538">
        <f>--ISNUMBER(IFERROR(SEARCH(Orders!$E18,O538,1),""))</f>
        <v>1</v>
      </c>
      <c r="R538">
        <f>IF(Q538=1,COUNTIF($Q$2:Q538,1),"")</f>
        <v>537</v>
      </c>
      <c r="S538" t="str">
        <f>IFERROR(INDEX($O2:$O986,MATCH(ROWS($Q$2:Q538),$R2:$R986,0)),"")</f>
        <v>U80035-009-M  Rogue</v>
      </c>
    </row>
    <row r="539" spans="1:19" x14ac:dyDescent="0.25">
      <c r="A539" s="80">
        <v>28</v>
      </c>
      <c r="B539" s="81" t="s">
        <v>772</v>
      </c>
      <c r="C539" s="95" t="s">
        <v>434</v>
      </c>
      <c r="D539" s="95" t="s">
        <v>113</v>
      </c>
      <c r="E539" s="95" t="s">
        <v>773</v>
      </c>
      <c r="F539" s="82" t="s">
        <v>436</v>
      </c>
      <c r="G539" s="83" t="s">
        <v>791</v>
      </c>
      <c r="H539" s="84" t="s">
        <v>377</v>
      </c>
      <c r="I539" s="82">
        <v>9</v>
      </c>
      <c r="J539" s="96"/>
      <c r="K539" s="86">
        <v>42.5</v>
      </c>
      <c r="L539" s="86">
        <v>85</v>
      </c>
      <c r="M539" s="86">
        <v>84.95</v>
      </c>
      <c r="N539" s="86">
        <f t="shared" si="8"/>
        <v>0</v>
      </c>
      <c r="O539" s="97" t="s">
        <v>786</v>
      </c>
      <c r="P539" s="98" t="s">
        <v>120</v>
      </c>
      <c r="Q539">
        <f>--ISNUMBER(IFERROR(SEARCH(Orders!$E18,O539,1),""))</f>
        <v>1</v>
      </c>
      <c r="R539">
        <f>IF(Q539=1,COUNTIF($Q$2:Q539,1),"")</f>
        <v>538</v>
      </c>
      <c r="S539" t="str">
        <f>IFERROR(INDEX($O2:$O986,MATCH(ROWS($Q$2:Q539),$R2:$R986,0)),"")</f>
        <v>U80035-009-M  Rogue</v>
      </c>
    </row>
    <row r="540" spans="1:19" x14ac:dyDescent="0.25">
      <c r="A540" s="80">
        <v>28</v>
      </c>
      <c r="B540" s="81" t="s">
        <v>772</v>
      </c>
      <c r="C540" s="95" t="s">
        <v>434</v>
      </c>
      <c r="D540" s="95" t="s">
        <v>113</v>
      </c>
      <c r="E540" s="95" t="s">
        <v>773</v>
      </c>
      <c r="F540" s="82" t="s">
        <v>436</v>
      </c>
      <c r="G540" s="83" t="s">
        <v>792</v>
      </c>
      <c r="H540" s="84" t="s">
        <v>377</v>
      </c>
      <c r="I540" s="82">
        <v>10</v>
      </c>
      <c r="J540" s="96"/>
      <c r="K540" s="86">
        <v>42.5</v>
      </c>
      <c r="L540" s="86">
        <v>85</v>
      </c>
      <c r="M540" s="86">
        <v>84.95</v>
      </c>
      <c r="N540" s="86">
        <f t="shared" si="8"/>
        <v>0</v>
      </c>
      <c r="O540" s="97" t="s">
        <v>786</v>
      </c>
      <c r="P540" s="98" t="s">
        <v>120</v>
      </c>
      <c r="Q540">
        <f>--ISNUMBER(IFERROR(SEARCH(Orders!$E18,O540,1),""))</f>
        <v>1</v>
      </c>
      <c r="R540">
        <f>IF(Q540=1,COUNTIF($Q$2:Q540,1),"")</f>
        <v>539</v>
      </c>
      <c r="S540" t="str">
        <f>IFERROR(INDEX($O2:$O986,MATCH(ROWS($Q$2:Q540),$R2:$R986,0)),"")</f>
        <v>U80035-009-M  Rogue</v>
      </c>
    </row>
    <row r="541" spans="1:19" x14ac:dyDescent="0.25">
      <c r="A541" s="80">
        <v>28</v>
      </c>
      <c r="B541" s="81" t="s">
        <v>772</v>
      </c>
      <c r="C541" s="95" t="s">
        <v>434</v>
      </c>
      <c r="D541" s="95" t="s">
        <v>113</v>
      </c>
      <c r="E541" s="95" t="s">
        <v>773</v>
      </c>
      <c r="F541" s="82" t="s">
        <v>436</v>
      </c>
      <c r="G541" s="83" t="s">
        <v>793</v>
      </c>
      <c r="H541" s="84" t="s">
        <v>377</v>
      </c>
      <c r="I541" s="82">
        <v>11</v>
      </c>
      <c r="J541" s="96"/>
      <c r="K541" s="86">
        <v>42.5</v>
      </c>
      <c r="L541" s="86">
        <v>85</v>
      </c>
      <c r="M541" s="86">
        <v>84.95</v>
      </c>
      <c r="N541" s="86">
        <f t="shared" si="8"/>
        <v>0</v>
      </c>
      <c r="O541" s="97" t="s">
        <v>786</v>
      </c>
      <c r="P541" s="98" t="s">
        <v>120</v>
      </c>
      <c r="Q541">
        <f>--ISNUMBER(IFERROR(SEARCH(Orders!$E18,O541,1),""))</f>
        <v>1</v>
      </c>
      <c r="R541">
        <f>IF(Q541=1,COUNTIF($Q$2:Q541,1),"")</f>
        <v>540</v>
      </c>
      <c r="S541" t="str">
        <f>IFERROR(INDEX($O2:$O986,MATCH(ROWS($Q$2:Q541),$R2:$R986,0)),"")</f>
        <v>U80035-009-M  Rogue</v>
      </c>
    </row>
    <row r="542" spans="1:19" x14ac:dyDescent="0.25">
      <c r="A542" s="80">
        <v>28</v>
      </c>
      <c r="B542" s="81" t="s">
        <v>772</v>
      </c>
      <c r="C542" s="95" t="s">
        <v>434</v>
      </c>
      <c r="D542" s="95" t="s">
        <v>113</v>
      </c>
      <c r="E542" s="95" t="s">
        <v>773</v>
      </c>
      <c r="F542" s="82" t="s">
        <v>436</v>
      </c>
      <c r="G542" s="83" t="s">
        <v>794</v>
      </c>
      <c r="H542" s="84" t="s">
        <v>377</v>
      </c>
      <c r="I542" s="82">
        <v>12</v>
      </c>
      <c r="J542" s="96"/>
      <c r="K542" s="86">
        <v>42.5</v>
      </c>
      <c r="L542" s="86">
        <v>85</v>
      </c>
      <c r="M542" s="86">
        <v>84.95</v>
      </c>
      <c r="N542" s="86">
        <f t="shared" si="8"/>
        <v>0</v>
      </c>
      <c r="O542" s="97" t="s">
        <v>786</v>
      </c>
      <c r="P542" s="98" t="s">
        <v>120</v>
      </c>
      <c r="Q542">
        <f>--ISNUMBER(IFERROR(SEARCH(Orders!$E18,O542,1),""))</f>
        <v>1</v>
      </c>
      <c r="R542">
        <f>IF(Q542=1,COUNTIF($Q$2:Q542,1),"")</f>
        <v>541</v>
      </c>
      <c r="S542" t="str">
        <f>IFERROR(INDEX($O2:$O986,MATCH(ROWS($Q$2:Q542),$R2:$R986,0)),"")</f>
        <v>U80035-009-M  Rogue</v>
      </c>
    </row>
    <row r="543" spans="1:19" x14ac:dyDescent="0.25">
      <c r="A543" s="80">
        <v>28</v>
      </c>
      <c r="B543" s="81" t="s">
        <v>772</v>
      </c>
      <c r="C543" s="95" t="s">
        <v>434</v>
      </c>
      <c r="D543" s="95" t="s">
        <v>113</v>
      </c>
      <c r="E543" s="95" t="s">
        <v>773</v>
      </c>
      <c r="F543" s="82" t="s">
        <v>436</v>
      </c>
      <c r="G543" s="83" t="s">
        <v>795</v>
      </c>
      <c r="H543" s="84" t="s">
        <v>377</v>
      </c>
      <c r="I543" s="82">
        <v>13</v>
      </c>
      <c r="J543" s="96"/>
      <c r="K543" s="86">
        <v>42.5</v>
      </c>
      <c r="L543" s="86">
        <v>85</v>
      </c>
      <c r="M543" s="86">
        <v>84.95</v>
      </c>
      <c r="N543" s="86">
        <f t="shared" si="8"/>
        <v>0</v>
      </c>
      <c r="O543" s="97" t="s">
        <v>786</v>
      </c>
      <c r="P543" s="98" t="s">
        <v>120</v>
      </c>
      <c r="Q543">
        <f>--ISNUMBER(IFERROR(SEARCH(Orders!$E18,O543,1),""))</f>
        <v>1</v>
      </c>
      <c r="R543">
        <f>IF(Q543=1,COUNTIF($Q$2:Q543,1),"")</f>
        <v>542</v>
      </c>
      <c r="S543" t="str">
        <f>IFERROR(INDEX($O2:$O986,MATCH(ROWS($Q$2:Q543),$R2:$R986,0)),"")</f>
        <v>U80035-009-M  Rogue</v>
      </c>
    </row>
    <row r="544" spans="1:19" x14ac:dyDescent="0.25">
      <c r="A544" s="80">
        <v>28</v>
      </c>
      <c r="B544" s="81" t="s">
        <v>772</v>
      </c>
      <c r="C544" s="95" t="s">
        <v>418</v>
      </c>
      <c r="D544" s="95" t="s">
        <v>113</v>
      </c>
      <c r="E544" s="95" t="s">
        <v>773</v>
      </c>
      <c r="F544" s="82" t="s">
        <v>419</v>
      </c>
      <c r="G544" s="83" t="s">
        <v>796</v>
      </c>
      <c r="H544" s="84" t="s">
        <v>377</v>
      </c>
      <c r="I544" s="82">
        <v>4</v>
      </c>
      <c r="J544" s="96"/>
      <c r="K544" s="86">
        <v>42.5</v>
      </c>
      <c r="L544" s="86">
        <v>85</v>
      </c>
      <c r="M544" s="86">
        <v>84.95</v>
      </c>
      <c r="N544" s="86">
        <f t="shared" si="8"/>
        <v>0</v>
      </c>
      <c r="O544" s="97" t="s">
        <v>797</v>
      </c>
      <c r="P544" s="98" t="s">
        <v>120</v>
      </c>
      <c r="Q544">
        <f>--ISNUMBER(IFERROR(SEARCH(Orders!$E18,O544,1),""))</f>
        <v>1</v>
      </c>
      <c r="R544">
        <f>IF(Q544=1,COUNTIF($Q$2:Q544,1),"")</f>
        <v>543</v>
      </c>
      <c r="S544" t="str">
        <f>IFERROR(INDEX($O2:$O986,MATCH(ROWS($Q$2:Q544),$R2:$R986,0)),"")</f>
        <v>U80035-305-M  Rogue</v>
      </c>
    </row>
    <row r="545" spans="1:19" x14ac:dyDescent="0.25">
      <c r="A545" s="80">
        <v>28</v>
      </c>
      <c r="B545" s="81" t="s">
        <v>772</v>
      </c>
      <c r="C545" s="95" t="s">
        <v>418</v>
      </c>
      <c r="D545" s="95" t="s">
        <v>113</v>
      </c>
      <c r="E545" s="95" t="s">
        <v>773</v>
      </c>
      <c r="F545" s="82" t="s">
        <v>419</v>
      </c>
      <c r="G545" s="83" t="s">
        <v>798</v>
      </c>
      <c r="H545" s="84" t="s">
        <v>377</v>
      </c>
      <c r="I545" s="82">
        <v>5</v>
      </c>
      <c r="J545" s="96"/>
      <c r="K545" s="86">
        <v>42.5</v>
      </c>
      <c r="L545" s="86">
        <v>85</v>
      </c>
      <c r="M545" s="86">
        <v>84.95</v>
      </c>
      <c r="N545" s="86">
        <f t="shared" si="8"/>
        <v>0</v>
      </c>
      <c r="O545" s="97" t="s">
        <v>797</v>
      </c>
      <c r="P545" s="98" t="s">
        <v>120</v>
      </c>
      <c r="Q545">
        <f>--ISNUMBER(IFERROR(SEARCH(Orders!$E18,O545,1),""))</f>
        <v>1</v>
      </c>
      <c r="R545">
        <f>IF(Q545=1,COUNTIF($Q$2:Q545,1),"")</f>
        <v>544</v>
      </c>
      <c r="S545" t="str">
        <f>IFERROR(INDEX($O2:$O986,MATCH(ROWS($Q$2:Q545),$R2:$R986,0)),"")</f>
        <v>U80035-305-M  Rogue</v>
      </c>
    </row>
    <row r="546" spans="1:19" x14ac:dyDescent="0.25">
      <c r="A546" s="80">
        <v>28</v>
      </c>
      <c r="B546" s="81" t="s">
        <v>772</v>
      </c>
      <c r="C546" s="95" t="s">
        <v>418</v>
      </c>
      <c r="D546" s="95" t="s">
        <v>113</v>
      </c>
      <c r="E546" s="95" t="s">
        <v>773</v>
      </c>
      <c r="F546" s="82" t="s">
        <v>419</v>
      </c>
      <c r="G546" s="83" t="s">
        <v>799</v>
      </c>
      <c r="H546" s="84" t="s">
        <v>377</v>
      </c>
      <c r="I546" s="82">
        <v>6</v>
      </c>
      <c r="J546" s="96"/>
      <c r="K546" s="86">
        <v>42.5</v>
      </c>
      <c r="L546" s="86">
        <v>85</v>
      </c>
      <c r="M546" s="86">
        <v>84.95</v>
      </c>
      <c r="N546" s="86">
        <f t="shared" si="8"/>
        <v>0</v>
      </c>
      <c r="O546" s="97" t="s">
        <v>797</v>
      </c>
      <c r="P546" s="98" t="s">
        <v>120</v>
      </c>
      <c r="Q546">
        <f>--ISNUMBER(IFERROR(SEARCH(Orders!$E18,O546,1),""))</f>
        <v>1</v>
      </c>
      <c r="R546">
        <f>IF(Q546=1,COUNTIF($Q$2:Q546,1),"")</f>
        <v>545</v>
      </c>
      <c r="S546" t="str">
        <f>IFERROR(INDEX($O2:$O986,MATCH(ROWS($Q$2:Q546),$R2:$R986,0)),"")</f>
        <v>U80035-305-M  Rogue</v>
      </c>
    </row>
    <row r="547" spans="1:19" x14ac:dyDescent="0.25">
      <c r="A547" s="80">
        <v>28</v>
      </c>
      <c r="B547" s="81" t="s">
        <v>772</v>
      </c>
      <c r="C547" s="95" t="s">
        <v>418</v>
      </c>
      <c r="D547" s="95" t="s">
        <v>113</v>
      </c>
      <c r="E547" s="95" t="s">
        <v>773</v>
      </c>
      <c r="F547" s="82" t="s">
        <v>419</v>
      </c>
      <c r="G547" s="83" t="s">
        <v>800</v>
      </c>
      <c r="H547" s="84" t="s">
        <v>377</v>
      </c>
      <c r="I547" s="82">
        <v>7</v>
      </c>
      <c r="J547" s="96"/>
      <c r="K547" s="86">
        <v>42.5</v>
      </c>
      <c r="L547" s="86">
        <v>85</v>
      </c>
      <c r="M547" s="86">
        <v>84.95</v>
      </c>
      <c r="N547" s="86">
        <f t="shared" si="8"/>
        <v>0</v>
      </c>
      <c r="O547" s="97" t="s">
        <v>797</v>
      </c>
      <c r="P547" s="98" t="s">
        <v>120</v>
      </c>
      <c r="Q547">
        <f>--ISNUMBER(IFERROR(SEARCH(Orders!$E18,O547,1),""))</f>
        <v>1</v>
      </c>
      <c r="R547">
        <f>IF(Q547=1,COUNTIF($Q$2:Q547,1),"")</f>
        <v>546</v>
      </c>
      <c r="S547" t="str">
        <f>IFERROR(INDEX($O2:$O986,MATCH(ROWS($Q$2:Q547),$R2:$R986,0)),"")</f>
        <v>U80035-305-M  Rogue</v>
      </c>
    </row>
    <row r="548" spans="1:19" x14ac:dyDescent="0.25">
      <c r="A548" s="80">
        <v>28</v>
      </c>
      <c r="B548" s="81" t="s">
        <v>772</v>
      </c>
      <c r="C548" s="95" t="s">
        <v>418</v>
      </c>
      <c r="D548" s="95" t="s">
        <v>113</v>
      </c>
      <c r="E548" s="95" t="s">
        <v>773</v>
      </c>
      <c r="F548" s="82" t="s">
        <v>419</v>
      </c>
      <c r="G548" s="83" t="s">
        <v>801</v>
      </c>
      <c r="H548" s="84" t="s">
        <v>377</v>
      </c>
      <c r="I548" s="82">
        <v>8</v>
      </c>
      <c r="J548" s="96"/>
      <c r="K548" s="86">
        <v>42.5</v>
      </c>
      <c r="L548" s="86">
        <v>85</v>
      </c>
      <c r="M548" s="86">
        <v>84.95</v>
      </c>
      <c r="N548" s="86">
        <f t="shared" si="8"/>
        <v>0</v>
      </c>
      <c r="O548" s="97" t="s">
        <v>797</v>
      </c>
      <c r="P548" s="98" t="s">
        <v>120</v>
      </c>
      <c r="Q548">
        <f>--ISNUMBER(IFERROR(SEARCH(Orders!$E18,O548,1),""))</f>
        <v>1</v>
      </c>
      <c r="R548">
        <f>IF(Q548=1,COUNTIF($Q$2:Q548,1),"")</f>
        <v>547</v>
      </c>
      <c r="S548" t="str">
        <f>IFERROR(INDEX($O2:$O986,MATCH(ROWS($Q$2:Q548),$R2:$R986,0)),"")</f>
        <v>U80035-305-M  Rogue</v>
      </c>
    </row>
    <row r="549" spans="1:19" x14ac:dyDescent="0.25">
      <c r="A549" s="80">
        <v>28</v>
      </c>
      <c r="B549" s="81" t="s">
        <v>772</v>
      </c>
      <c r="C549" s="95" t="s">
        <v>418</v>
      </c>
      <c r="D549" s="95" t="s">
        <v>113</v>
      </c>
      <c r="E549" s="95" t="s">
        <v>773</v>
      </c>
      <c r="F549" s="82" t="s">
        <v>419</v>
      </c>
      <c r="G549" s="83" t="s">
        <v>802</v>
      </c>
      <c r="H549" s="84" t="s">
        <v>377</v>
      </c>
      <c r="I549" s="82">
        <v>9</v>
      </c>
      <c r="J549" s="96"/>
      <c r="K549" s="86">
        <v>42.5</v>
      </c>
      <c r="L549" s="86">
        <v>85</v>
      </c>
      <c r="M549" s="86">
        <v>84.95</v>
      </c>
      <c r="N549" s="86">
        <f t="shared" si="8"/>
        <v>0</v>
      </c>
      <c r="O549" s="97" t="s">
        <v>797</v>
      </c>
      <c r="P549" s="98" t="s">
        <v>120</v>
      </c>
      <c r="Q549">
        <f>--ISNUMBER(IFERROR(SEARCH(Orders!$E18,O549,1),""))</f>
        <v>1</v>
      </c>
      <c r="R549">
        <f>IF(Q549=1,COUNTIF($Q$2:Q549,1),"")</f>
        <v>548</v>
      </c>
      <c r="S549" t="str">
        <f>IFERROR(INDEX($O2:$O986,MATCH(ROWS($Q$2:Q549),$R2:$R986,0)),"")</f>
        <v>U80035-305-M  Rogue</v>
      </c>
    </row>
    <row r="550" spans="1:19" x14ac:dyDescent="0.25">
      <c r="A550" s="80">
        <v>28</v>
      </c>
      <c r="B550" s="81" t="s">
        <v>772</v>
      </c>
      <c r="C550" s="95" t="s">
        <v>418</v>
      </c>
      <c r="D550" s="95" t="s">
        <v>113</v>
      </c>
      <c r="E550" s="95" t="s">
        <v>773</v>
      </c>
      <c r="F550" s="82" t="s">
        <v>419</v>
      </c>
      <c r="G550" s="83" t="s">
        <v>803</v>
      </c>
      <c r="H550" s="84" t="s">
        <v>377</v>
      </c>
      <c r="I550" s="82">
        <v>10</v>
      </c>
      <c r="J550" s="96"/>
      <c r="K550" s="86">
        <v>42.5</v>
      </c>
      <c r="L550" s="86">
        <v>85</v>
      </c>
      <c r="M550" s="86">
        <v>84.95</v>
      </c>
      <c r="N550" s="86">
        <f t="shared" si="8"/>
        <v>0</v>
      </c>
      <c r="O550" s="97" t="s">
        <v>797</v>
      </c>
      <c r="P550" s="98" t="s">
        <v>120</v>
      </c>
      <c r="Q550">
        <f>--ISNUMBER(IFERROR(SEARCH(Orders!$E18,O550,1),""))</f>
        <v>1</v>
      </c>
      <c r="R550">
        <f>IF(Q550=1,COUNTIF($Q$2:Q550,1),"")</f>
        <v>549</v>
      </c>
      <c r="S550" t="str">
        <f>IFERROR(INDEX($O2:$O986,MATCH(ROWS($Q$2:Q550),$R2:$R986,0)),"")</f>
        <v>U80035-305-M  Rogue</v>
      </c>
    </row>
    <row r="551" spans="1:19" x14ac:dyDescent="0.25">
      <c r="A551" s="80">
        <v>28</v>
      </c>
      <c r="B551" s="81" t="s">
        <v>772</v>
      </c>
      <c r="C551" s="95" t="s">
        <v>418</v>
      </c>
      <c r="D551" s="95" t="s">
        <v>113</v>
      </c>
      <c r="E551" s="95" t="s">
        <v>773</v>
      </c>
      <c r="F551" s="82" t="s">
        <v>419</v>
      </c>
      <c r="G551" s="83" t="s">
        <v>804</v>
      </c>
      <c r="H551" s="84" t="s">
        <v>377</v>
      </c>
      <c r="I551" s="82">
        <v>11</v>
      </c>
      <c r="J551" s="96"/>
      <c r="K551" s="86">
        <v>42.5</v>
      </c>
      <c r="L551" s="86">
        <v>85</v>
      </c>
      <c r="M551" s="86">
        <v>84.95</v>
      </c>
      <c r="N551" s="86">
        <f t="shared" si="8"/>
        <v>0</v>
      </c>
      <c r="O551" s="97" t="s">
        <v>797</v>
      </c>
      <c r="P551" s="98" t="s">
        <v>120</v>
      </c>
      <c r="Q551">
        <f>--ISNUMBER(IFERROR(SEARCH(Orders!$E18,O551,1),""))</f>
        <v>1</v>
      </c>
      <c r="R551">
        <f>IF(Q551=1,COUNTIF($Q$2:Q551,1),"")</f>
        <v>550</v>
      </c>
      <c r="S551" t="str">
        <f>IFERROR(INDEX($O2:$O986,MATCH(ROWS($Q$2:Q551),$R2:$R986,0)),"")</f>
        <v>U80035-305-M  Rogue</v>
      </c>
    </row>
    <row r="552" spans="1:19" x14ac:dyDescent="0.25">
      <c r="A552" s="80">
        <v>28</v>
      </c>
      <c r="B552" s="81" t="s">
        <v>772</v>
      </c>
      <c r="C552" s="95" t="s">
        <v>418</v>
      </c>
      <c r="D552" s="95" t="s">
        <v>113</v>
      </c>
      <c r="E552" s="95" t="s">
        <v>773</v>
      </c>
      <c r="F552" s="82" t="s">
        <v>419</v>
      </c>
      <c r="G552" s="83" t="s">
        <v>805</v>
      </c>
      <c r="H552" s="84" t="s">
        <v>377</v>
      </c>
      <c r="I552" s="82">
        <v>12</v>
      </c>
      <c r="J552" s="96"/>
      <c r="K552" s="86">
        <v>42.5</v>
      </c>
      <c r="L552" s="86">
        <v>85</v>
      </c>
      <c r="M552" s="86">
        <v>84.95</v>
      </c>
      <c r="N552" s="86">
        <f t="shared" si="8"/>
        <v>0</v>
      </c>
      <c r="O552" s="97" t="s">
        <v>797</v>
      </c>
      <c r="P552" s="98" t="s">
        <v>120</v>
      </c>
      <c r="Q552">
        <f>--ISNUMBER(IFERROR(SEARCH(Orders!$E18,O552,1),""))</f>
        <v>1</v>
      </c>
      <c r="R552">
        <f>IF(Q552=1,COUNTIF($Q$2:Q552,1),"")</f>
        <v>551</v>
      </c>
      <c r="S552" t="str">
        <f>IFERROR(INDEX($O2:$O986,MATCH(ROWS($Q$2:Q552),$R2:$R986,0)),"")</f>
        <v>U80035-305-M  Rogue</v>
      </c>
    </row>
    <row r="553" spans="1:19" x14ac:dyDescent="0.25">
      <c r="A553" s="80">
        <v>28</v>
      </c>
      <c r="B553" s="81" t="s">
        <v>772</v>
      </c>
      <c r="C553" s="95" t="s">
        <v>418</v>
      </c>
      <c r="D553" s="95" t="s">
        <v>113</v>
      </c>
      <c r="E553" s="95" t="s">
        <v>773</v>
      </c>
      <c r="F553" s="82" t="s">
        <v>419</v>
      </c>
      <c r="G553" s="83" t="s">
        <v>806</v>
      </c>
      <c r="H553" s="84" t="s">
        <v>377</v>
      </c>
      <c r="I553" s="82">
        <v>13</v>
      </c>
      <c r="J553" s="96"/>
      <c r="K553" s="86">
        <v>42.5</v>
      </c>
      <c r="L553" s="86">
        <v>85</v>
      </c>
      <c r="M553" s="86">
        <v>84.95</v>
      </c>
      <c r="N553" s="86">
        <f t="shared" si="8"/>
        <v>0</v>
      </c>
      <c r="O553" s="97" t="s">
        <v>797</v>
      </c>
      <c r="P553" s="98" t="s">
        <v>120</v>
      </c>
      <c r="Q553">
        <f>--ISNUMBER(IFERROR(SEARCH(Orders!$E18,O553,1),""))</f>
        <v>1</v>
      </c>
      <c r="R553">
        <f>IF(Q553=1,COUNTIF($Q$2:Q553,1),"")</f>
        <v>552</v>
      </c>
      <c r="S553" t="str">
        <f>IFERROR(INDEX($O2:$O986,MATCH(ROWS($Q$2:Q553),$R2:$R986,0)),"")</f>
        <v>U80035-305-M  Rogue</v>
      </c>
    </row>
    <row r="554" spans="1:19" x14ac:dyDescent="0.25">
      <c r="A554" s="80">
        <v>28</v>
      </c>
      <c r="B554" s="81" t="s">
        <v>772</v>
      </c>
      <c r="C554" s="95" t="s">
        <v>807</v>
      </c>
      <c r="D554" s="95" t="s">
        <v>113</v>
      </c>
      <c r="E554" s="95" t="s">
        <v>773</v>
      </c>
      <c r="F554" s="82" t="s">
        <v>808</v>
      </c>
      <c r="G554" s="83" t="s">
        <v>809</v>
      </c>
      <c r="H554" s="84" t="s">
        <v>377</v>
      </c>
      <c r="I554" s="82">
        <v>4</v>
      </c>
      <c r="J554" s="96"/>
      <c r="K554" s="86">
        <v>42.5</v>
      </c>
      <c r="L554" s="86">
        <v>85</v>
      </c>
      <c r="M554" s="86">
        <v>84.95</v>
      </c>
      <c r="N554" s="86">
        <f t="shared" si="8"/>
        <v>0</v>
      </c>
      <c r="O554" s="97" t="s">
        <v>810</v>
      </c>
      <c r="P554" s="98" t="s">
        <v>120</v>
      </c>
      <c r="Q554">
        <f>--ISNUMBER(IFERROR(SEARCH(Orders!$E18,O554,1),""))</f>
        <v>1</v>
      </c>
      <c r="R554">
        <f>IF(Q554=1,COUNTIF($Q$2:Q554,1),"")</f>
        <v>553</v>
      </c>
      <c r="S554" t="str">
        <f>IFERROR(INDEX($O2:$O986,MATCH(ROWS($Q$2:Q554),$R2:$R986,0)),"")</f>
        <v>U80035-540-M  Rogue</v>
      </c>
    </row>
    <row r="555" spans="1:19" x14ac:dyDescent="0.25">
      <c r="A555" s="80">
        <v>28</v>
      </c>
      <c r="B555" s="81" t="s">
        <v>772</v>
      </c>
      <c r="C555" s="95" t="s">
        <v>807</v>
      </c>
      <c r="D555" s="95" t="s">
        <v>113</v>
      </c>
      <c r="E555" s="95" t="s">
        <v>773</v>
      </c>
      <c r="F555" s="82" t="s">
        <v>808</v>
      </c>
      <c r="G555" s="83" t="s">
        <v>811</v>
      </c>
      <c r="H555" s="84" t="s">
        <v>377</v>
      </c>
      <c r="I555" s="82">
        <v>5</v>
      </c>
      <c r="J555" s="96"/>
      <c r="K555" s="86">
        <v>42.5</v>
      </c>
      <c r="L555" s="86">
        <v>85</v>
      </c>
      <c r="M555" s="86">
        <v>84.95</v>
      </c>
      <c r="N555" s="86">
        <f t="shared" si="8"/>
        <v>0</v>
      </c>
      <c r="O555" s="97" t="s">
        <v>810</v>
      </c>
      <c r="P555" s="98" t="s">
        <v>120</v>
      </c>
      <c r="Q555">
        <f>--ISNUMBER(IFERROR(SEARCH(Orders!$E18,O555,1),""))</f>
        <v>1</v>
      </c>
      <c r="R555">
        <f>IF(Q555=1,COUNTIF($Q$2:Q555,1),"")</f>
        <v>554</v>
      </c>
      <c r="S555" t="str">
        <f>IFERROR(INDEX($O2:$O986,MATCH(ROWS($Q$2:Q555),$R2:$R986,0)),"")</f>
        <v>U80035-540-M  Rogue</v>
      </c>
    </row>
    <row r="556" spans="1:19" x14ac:dyDescent="0.25">
      <c r="A556" s="80">
        <v>28</v>
      </c>
      <c r="B556" s="81" t="s">
        <v>772</v>
      </c>
      <c r="C556" s="95" t="s">
        <v>807</v>
      </c>
      <c r="D556" s="95" t="s">
        <v>113</v>
      </c>
      <c r="E556" s="95" t="s">
        <v>773</v>
      </c>
      <c r="F556" s="82" t="s">
        <v>808</v>
      </c>
      <c r="G556" s="83" t="s">
        <v>812</v>
      </c>
      <c r="H556" s="84" t="s">
        <v>377</v>
      </c>
      <c r="I556" s="82">
        <v>6</v>
      </c>
      <c r="J556" s="96"/>
      <c r="K556" s="86">
        <v>42.5</v>
      </c>
      <c r="L556" s="86">
        <v>85</v>
      </c>
      <c r="M556" s="86">
        <v>84.95</v>
      </c>
      <c r="N556" s="86">
        <f t="shared" si="8"/>
        <v>0</v>
      </c>
      <c r="O556" s="97" t="s">
        <v>810</v>
      </c>
      <c r="P556" s="98" t="s">
        <v>120</v>
      </c>
      <c r="Q556">
        <f>--ISNUMBER(IFERROR(SEARCH(Orders!$E18,O556,1),""))</f>
        <v>1</v>
      </c>
      <c r="R556">
        <f>IF(Q556=1,COUNTIF($Q$2:Q556,1),"")</f>
        <v>555</v>
      </c>
      <c r="S556" t="str">
        <f>IFERROR(INDEX($O2:$O986,MATCH(ROWS($Q$2:Q556),$R2:$R986,0)),"")</f>
        <v>U80035-540-M  Rogue</v>
      </c>
    </row>
    <row r="557" spans="1:19" x14ac:dyDescent="0.25">
      <c r="A557" s="80">
        <v>28</v>
      </c>
      <c r="B557" s="81" t="s">
        <v>772</v>
      </c>
      <c r="C557" s="95" t="s">
        <v>807</v>
      </c>
      <c r="D557" s="95" t="s">
        <v>113</v>
      </c>
      <c r="E557" s="95" t="s">
        <v>773</v>
      </c>
      <c r="F557" s="82" t="s">
        <v>808</v>
      </c>
      <c r="G557" s="83" t="s">
        <v>813</v>
      </c>
      <c r="H557" s="84" t="s">
        <v>377</v>
      </c>
      <c r="I557" s="82">
        <v>7</v>
      </c>
      <c r="J557" s="96"/>
      <c r="K557" s="86">
        <v>42.5</v>
      </c>
      <c r="L557" s="86">
        <v>85</v>
      </c>
      <c r="M557" s="86">
        <v>84.95</v>
      </c>
      <c r="N557" s="86">
        <f t="shared" si="8"/>
        <v>0</v>
      </c>
      <c r="O557" s="97" t="s">
        <v>810</v>
      </c>
      <c r="P557" s="98" t="s">
        <v>120</v>
      </c>
      <c r="Q557">
        <f>--ISNUMBER(IFERROR(SEARCH(Orders!$E18,O557,1),""))</f>
        <v>1</v>
      </c>
      <c r="R557">
        <f>IF(Q557=1,COUNTIF($Q$2:Q557,1),"")</f>
        <v>556</v>
      </c>
      <c r="S557" t="str">
        <f>IFERROR(INDEX($O2:$O986,MATCH(ROWS($Q$2:Q557),$R2:$R986,0)),"")</f>
        <v>U80035-540-M  Rogue</v>
      </c>
    </row>
    <row r="558" spans="1:19" x14ac:dyDescent="0.25">
      <c r="A558" s="80">
        <v>28</v>
      </c>
      <c r="B558" s="81" t="s">
        <v>772</v>
      </c>
      <c r="C558" s="95" t="s">
        <v>807</v>
      </c>
      <c r="D558" s="95" t="s">
        <v>113</v>
      </c>
      <c r="E558" s="95" t="s">
        <v>773</v>
      </c>
      <c r="F558" s="82" t="s">
        <v>808</v>
      </c>
      <c r="G558" s="83" t="s">
        <v>814</v>
      </c>
      <c r="H558" s="84" t="s">
        <v>377</v>
      </c>
      <c r="I558" s="82">
        <v>8</v>
      </c>
      <c r="J558" s="96"/>
      <c r="K558" s="86">
        <v>42.5</v>
      </c>
      <c r="L558" s="86">
        <v>85</v>
      </c>
      <c r="M558" s="86">
        <v>84.95</v>
      </c>
      <c r="N558" s="86">
        <f t="shared" si="8"/>
        <v>0</v>
      </c>
      <c r="O558" s="97" t="s">
        <v>810</v>
      </c>
      <c r="P558" s="98" t="s">
        <v>120</v>
      </c>
      <c r="Q558">
        <f>--ISNUMBER(IFERROR(SEARCH(Orders!$E18,O558,1),""))</f>
        <v>1</v>
      </c>
      <c r="R558">
        <f>IF(Q558=1,COUNTIF($Q$2:Q558,1),"")</f>
        <v>557</v>
      </c>
      <c r="S558" t="str">
        <f>IFERROR(INDEX($O2:$O986,MATCH(ROWS($Q$2:Q558),$R2:$R986,0)),"")</f>
        <v>U80035-540-M  Rogue</v>
      </c>
    </row>
    <row r="559" spans="1:19" x14ac:dyDescent="0.25">
      <c r="A559" s="80">
        <v>28</v>
      </c>
      <c r="B559" s="81" t="s">
        <v>772</v>
      </c>
      <c r="C559" s="95" t="s">
        <v>807</v>
      </c>
      <c r="D559" s="95" t="s">
        <v>113</v>
      </c>
      <c r="E559" s="95" t="s">
        <v>773</v>
      </c>
      <c r="F559" s="82" t="s">
        <v>808</v>
      </c>
      <c r="G559" s="83" t="s">
        <v>815</v>
      </c>
      <c r="H559" s="84" t="s">
        <v>377</v>
      </c>
      <c r="I559" s="82">
        <v>9</v>
      </c>
      <c r="J559" s="96"/>
      <c r="K559" s="86">
        <v>42.5</v>
      </c>
      <c r="L559" s="86">
        <v>85</v>
      </c>
      <c r="M559" s="86">
        <v>84.95</v>
      </c>
      <c r="N559" s="86">
        <f t="shared" si="8"/>
        <v>0</v>
      </c>
      <c r="O559" s="97" t="s">
        <v>810</v>
      </c>
      <c r="P559" s="98" t="s">
        <v>120</v>
      </c>
      <c r="Q559">
        <f>--ISNUMBER(IFERROR(SEARCH(Orders!$E18,O559,1),""))</f>
        <v>1</v>
      </c>
      <c r="R559">
        <f>IF(Q559=1,COUNTIF($Q$2:Q559,1),"")</f>
        <v>558</v>
      </c>
      <c r="S559" t="str">
        <f>IFERROR(INDEX($O2:$O986,MATCH(ROWS($Q$2:Q559),$R2:$R986,0)),"")</f>
        <v>U80035-540-M  Rogue</v>
      </c>
    </row>
    <row r="560" spans="1:19" x14ac:dyDescent="0.25">
      <c r="A560" s="80">
        <v>28</v>
      </c>
      <c r="B560" s="81" t="s">
        <v>772</v>
      </c>
      <c r="C560" s="95" t="s">
        <v>807</v>
      </c>
      <c r="D560" s="95" t="s">
        <v>113</v>
      </c>
      <c r="E560" s="95" t="s">
        <v>773</v>
      </c>
      <c r="F560" s="82" t="s">
        <v>808</v>
      </c>
      <c r="G560" s="83" t="s">
        <v>816</v>
      </c>
      <c r="H560" s="84" t="s">
        <v>377</v>
      </c>
      <c r="I560" s="82">
        <v>10</v>
      </c>
      <c r="J560" s="96"/>
      <c r="K560" s="86">
        <v>42.5</v>
      </c>
      <c r="L560" s="86">
        <v>85</v>
      </c>
      <c r="M560" s="86">
        <v>84.95</v>
      </c>
      <c r="N560" s="86">
        <f t="shared" si="8"/>
        <v>0</v>
      </c>
      <c r="O560" s="97" t="s">
        <v>810</v>
      </c>
      <c r="P560" s="98" t="s">
        <v>120</v>
      </c>
      <c r="Q560">
        <f>--ISNUMBER(IFERROR(SEARCH(Orders!$E18,O560,1),""))</f>
        <v>1</v>
      </c>
      <c r="R560">
        <f>IF(Q560=1,COUNTIF($Q$2:Q560,1),"")</f>
        <v>559</v>
      </c>
      <c r="S560" t="str">
        <f>IFERROR(INDEX($O2:$O986,MATCH(ROWS($Q$2:Q560),$R2:$R986,0)),"")</f>
        <v>U80035-540-M  Rogue</v>
      </c>
    </row>
    <row r="561" spans="1:19" x14ac:dyDescent="0.25">
      <c r="A561" s="80">
        <v>28</v>
      </c>
      <c r="B561" s="81" t="s">
        <v>772</v>
      </c>
      <c r="C561" s="95" t="s">
        <v>807</v>
      </c>
      <c r="D561" s="95" t="s">
        <v>113</v>
      </c>
      <c r="E561" s="95" t="s">
        <v>773</v>
      </c>
      <c r="F561" s="82" t="s">
        <v>808</v>
      </c>
      <c r="G561" s="83" t="s">
        <v>817</v>
      </c>
      <c r="H561" s="84" t="s">
        <v>377</v>
      </c>
      <c r="I561" s="82">
        <v>11</v>
      </c>
      <c r="J561" s="96"/>
      <c r="K561" s="86">
        <v>42.5</v>
      </c>
      <c r="L561" s="86">
        <v>85</v>
      </c>
      <c r="M561" s="86">
        <v>84.95</v>
      </c>
      <c r="N561" s="86">
        <f t="shared" si="8"/>
        <v>0</v>
      </c>
      <c r="O561" s="97" t="s">
        <v>810</v>
      </c>
      <c r="P561" s="98" t="s">
        <v>120</v>
      </c>
      <c r="Q561">
        <f>--ISNUMBER(IFERROR(SEARCH(Orders!$E18,O561,1),""))</f>
        <v>1</v>
      </c>
      <c r="R561">
        <f>IF(Q561=1,COUNTIF($Q$2:Q561,1),"")</f>
        <v>560</v>
      </c>
      <c r="S561" t="str">
        <f>IFERROR(INDEX($O2:$O986,MATCH(ROWS($Q$2:Q561),$R2:$R986,0)),"")</f>
        <v>U80035-540-M  Rogue</v>
      </c>
    </row>
    <row r="562" spans="1:19" x14ac:dyDescent="0.25">
      <c r="A562" s="80">
        <v>28</v>
      </c>
      <c r="B562" s="81" t="s">
        <v>772</v>
      </c>
      <c r="C562" s="95" t="s">
        <v>807</v>
      </c>
      <c r="D562" s="95" t="s">
        <v>113</v>
      </c>
      <c r="E562" s="95" t="s">
        <v>773</v>
      </c>
      <c r="F562" s="82" t="s">
        <v>808</v>
      </c>
      <c r="G562" s="83" t="s">
        <v>818</v>
      </c>
      <c r="H562" s="84" t="s">
        <v>377</v>
      </c>
      <c r="I562" s="82">
        <v>12</v>
      </c>
      <c r="J562" s="96"/>
      <c r="K562" s="86">
        <v>42.5</v>
      </c>
      <c r="L562" s="86">
        <v>85</v>
      </c>
      <c r="M562" s="86">
        <v>84.95</v>
      </c>
      <c r="N562" s="86">
        <f t="shared" si="8"/>
        <v>0</v>
      </c>
      <c r="O562" s="97" t="s">
        <v>810</v>
      </c>
      <c r="P562" s="98" t="s">
        <v>120</v>
      </c>
      <c r="Q562">
        <f>--ISNUMBER(IFERROR(SEARCH(Orders!$E18,O562,1),""))</f>
        <v>1</v>
      </c>
      <c r="R562">
        <f>IF(Q562=1,COUNTIF($Q$2:Q562,1),"")</f>
        <v>561</v>
      </c>
      <c r="S562" t="str">
        <f>IFERROR(INDEX($O2:$O986,MATCH(ROWS($Q$2:Q562),$R2:$R986,0)),"")</f>
        <v>U80035-540-M  Rogue</v>
      </c>
    </row>
    <row r="563" spans="1:19" x14ac:dyDescent="0.25">
      <c r="A563" s="80">
        <v>28</v>
      </c>
      <c r="B563" s="81" t="s">
        <v>772</v>
      </c>
      <c r="C563" s="95" t="s">
        <v>807</v>
      </c>
      <c r="D563" s="95" t="s">
        <v>113</v>
      </c>
      <c r="E563" s="95" t="s">
        <v>773</v>
      </c>
      <c r="F563" s="82" t="s">
        <v>808</v>
      </c>
      <c r="G563" s="83" t="s">
        <v>819</v>
      </c>
      <c r="H563" s="84" t="s">
        <v>377</v>
      </c>
      <c r="I563" s="82">
        <v>13</v>
      </c>
      <c r="J563" s="96"/>
      <c r="K563" s="86">
        <v>42.5</v>
      </c>
      <c r="L563" s="86">
        <v>85</v>
      </c>
      <c r="M563" s="86">
        <v>84.95</v>
      </c>
      <c r="N563" s="86">
        <f t="shared" si="8"/>
        <v>0</v>
      </c>
      <c r="O563" s="97" t="s">
        <v>810</v>
      </c>
      <c r="P563" s="98" t="s">
        <v>120</v>
      </c>
      <c r="Q563">
        <f>--ISNUMBER(IFERROR(SEARCH(Orders!$E18,O563,1),""))</f>
        <v>1</v>
      </c>
      <c r="R563">
        <f>IF(Q563=1,COUNTIF($Q$2:Q563,1),"")</f>
        <v>562</v>
      </c>
      <c r="S563" t="str">
        <f>IFERROR(INDEX($O2:$O986,MATCH(ROWS($Q$2:Q563),$R2:$R986,0)),"")</f>
        <v>U80035-540-M  Rogue</v>
      </c>
    </row>
    <row r="564" spans="1:19" x14ac:dyDescent="0.25">
      <c r="A564" s="80">
        <v>23</v>
      </c>
      <c r="B564" s="81" t="s">
        <v>820</v>
      </c>
      <c r="C564" s="95" t="s">
        <v>149</v>
      </c>
      <c r="D564" s="95" t="s">
        <v>113</v>
      </c>
      <c r="E564" s="95" t="s">
        <v>821</v>
      </c>
      <c r="F564" s="82" t="s">
        <v>151</v>
      </c>
      <c r="G564" s="83" t="s">
        <v>822</v>
      </c>
      <c r="H564" s="84" t="s">
        <v>117</v>
      </c>
      <c r="I564" s="82">
        <v>5</v>
      </c>
      <c r="J564" s="96"/>
      <c r="K564" s="86">
        <v>85</v>
      </c>
      <c r="L564" s="86">
        <v>170</v>
      </c>
      <c r="M564" s="86">
        <v>169.95</v>
      </c>
      <c r="N564" s="86">
        <f t="shared" si="8"/>
        <v>0</v>
      </c>
      <c r="O564" s="97" t="s">
        <v>823</v>
      </c>
      <c r="P564" s="98" t="s">
        <v>120</v>
      </c>
      <c r="Q564">
        <f>--ISNUMBER(IFERROR(SEARCH(Orders!$E18,O564,1),""))</f>
        <v>1</v>
      </c>
      <c r="R564">
        <f>IF(Q564=1,COUNTIF($Q$2:Q564,1),"")</f>
        <v>563</v>
      </c>
      <c r="S564" t="str">
        <f>IFERROR(INDEX($O2:$O986,MATCH(ROWS($Q$2:Q564),$R2:$R986,0)),"")</f>
        <v>Wfw16p1-988-M  W Patch Mid</v>
      </c>
    </row>
    <row r="565" spans="1:19" x14ac:dyDescent="0.25">
      <c r="A565" s="80">
        <v>23</v>
      </c>
      <c r="B565" s="81" t="s">
        <v>820</v>
      </c>
      <c r="C565" s="95" t="s">
        <v>149</v>
      </c>
      <c r="D565" s="95" t="s">
        <v>113</v>
      </c>
      <c r="E565" s="95" t="s">
        <v>821</v>
      </c>
      <c r="F565" s="82" t="s">
        <v>151</v>
      </c>
      <c r="G565" s="83" t="s">
        <v>824</v>
      </c>
      <c r="H565" s="84" t="s">
        <v>117</v>
      </c>
      <c r="I565" s="82">
        <v>5.5</v>
      </c>
      <c r="J565" s="96"/>
      <c r="K565" s="86">
        <v>85</v>
      </c>
      <c r="L565" s="86">
        <v>170</v>
      </c>
      <c r="M565" s="86">
        <v>169.95</v>
      </c>
      <c r="N565" s="86">
        <f t="shared" si="8"/>
        <v>0</v>
      </c>
      <c r="O565" s="97" t="s">
        <v>823</v>
      </c>
      <c r="P565" s="98" t="s">
        <v>120</v>
      </c>
      <c r="Q565">
        <f>--ISNUMBER(IFERROR(SEARCH(Orders!$E18,O565,1),""))</f>
        <v>1</v>
      </c>
      <c r="R565">
        <f>IF(Q565=1,COUNTIF($Q$2:Q565,1),"")</f>
        <v>564</v>
      </c>
      <c r="S565" t="str">
        <f>IFERROR(INDEX($O2:$O986,MATCH(ROWS($Q$2:Q565),$R2:$R986,0)),"")</f>
        <v>Wfw16p1-988-M  W Patch Mid</v>
      </c>
    </row>
    <row r="566" spans="1:19" x14ac:dyDescent="0.25">
      <c r="A566" s="80">
        <v>23</v>
      </c>
      <c r="B566" s="81" t="s">
        <v>820</v>
      </c>
      <c r="C566" s="95" t="s">
        <v>149</v>
      </c>
      <c r="D566" s="95" t="s">
        <v>113</v>
      </c>
      <c r="E566" s="95" t="s">
        <v>821</v>
      </c>
      <c r="F566" s="82" t="s">
        <v>151</v>
      </c>
      <c r="G566" s="83" t="s">
        <v>825</v>
      </c>
      <c r="H566" s="84" t="s">
        <v>117</v>
      </c>
      <c r="I566" s="82">
        <v>6</v>
      </c>
      <c r="J566" s="96"/>
      <c r="K566" s="86">
        <v>85</v>
      </c>
      <c r="L566" s="86">
        <v>170</v>
      </c>
      <c r="M566" s="86">
        <v>169.95</v>
      </c>
      <c r="N566" s="86">
        <f t="shared" si="8"/>
        <v>0</v>
      </c>
      <c r="O566" s="97" t="s">
        <v>823</v>
      </c>
      <c r="P566" s="98" t="s">
        <v>120</v>
      </c>
      <c r="Q566">
        <f>--ISNUMBER(IFERROR(SEARCH(Orders!$E18,O566,1),""))</f>
        <v>1</v>
      </c>
      <c r="R566">
        <f>IF(Q566=1,COUNTIF($Q$2:Q566,1),"")</f>
        <v>565</v>
      </c>
      <c r="S566" t="str">
        <f>IFERROR(INDEX($O2:$O986,MATCH(ROWS($Q$2:Q566),$R2:$R986,0)),"")</f>
        <v>Wfw16p1-988-M  W Patch Mid</v>
      </c>
    </row>
    <row r="567" spans="1:19" x14ac:dyDescent="0.25">
      <c r="A567" s="80">
        <v>23</v>
      </c>
      <c r="B567" s="81" t="s">
        <v>820</v>
      </c>
      <c r="C567" s="95" t="s">
        <v>149</v>
      </c>
      <c r="D567" s="95" t="s">
        <v>113</v>
      </c>
      <c r="E567" s="95" t="s">
        <v>821</v>
      </c>
      <c r="F567" s="82" t="s">
        <v>151</v>
      </c>
      <c r="G567" s="83" t="s">
        <v>826</v>
      </c>
      <c r="H567" s="84" t="s">
        <v>117</v>
      </c>
      <c r="I567" s="82">
        <v>6.5</v>
      </c>
      <c r="J567" s="96"/>
      <c r="K567" s="86">
        <v>85</v>
      </c>
      <c r="L567" s="86">
        <v>170</v>
      </c>
      <c r="M567" s="86">
        <v>169.95</v>
      </c>
      <c r="N567" s="86">
        <f t="shared" si="8"/>
        <v>0</v>
      </c>
      <c r="O567" s="97" t="s">
        <v>823</v>
      </c>
      <c r="P567" s="98" t="s">
        <v>120</v>
      </c>
      <c r="Q567">
        <f>--ISNUMBER(IFERROR(SEARCH(Orders!$E18,O567,1),""))</f>
        <v>1</v>
      </c>
      <c r="R567">
        <f>IF(Q567=1,COUNTIF($Q$2:Q567,1),"")</f>
        <v>566</v>
      </c>
      <c r="S567" t="str">
        <f>IFERROR(INDEX($O2:$O986,MATCH(ROWS($Q$2:Q567),$R2:$R986,0)),"")</f>
        <v>Wfw16p1-988-M  W Patch Mid</v>
      </c>
    </row>
    <row r="568" spans="1:19" x14ac:dyDescent="0.25">
      <c r="A568" s="80">
        <v>23</v>
      </c>
      <c r="B568" s="81" t="s">
        <v>820</v>
      </c>
      <c r="C568" s="95" t="s">
        <v>149</v>
      </c>
      <c r="D568" s="95" t="s">
        <v>113</v>
      </c>
      <c r="E568" s="95" t="s">
        <v>821</v>
      </c>
      <c r="F568" s="82" t="s">
        <v>151</v>
      </c>
      <c r="G568" s="83" t="s">
        <v>827</v>
      </c>
      <c r="H568" s="84" t="s">
        <v>117</v>
      </c>
      <c r="I568" s="82">
        <v>7</v>
      </c>
      <c r="J568" s="96"/>
      <c r="K568" s="86">
        <v>85</v>
      </c>
      <c r="L568" s="86">
        <v>170</v>
      </c>
      <c r="M568" s="86">
        <v>169.95</v>
      </c>
      <c r="N568" s="86">
        <f t="shared" si="8"/>
        <v>0</v>
      </c>
      <c r="O568" s="97" t="s">
        <v>823</v>
      </c>
      <c r="P568" s="98" t="s">
        <v>120</v>
      </c>
      <c r="Q568">
        <f>--ISNUMBER(IFERROR(SEARCH(Orders!$E18,O568,1),""))</f>
        <v>1</v>
      </c>
      <c r="R568">
        <f>IF(Q568=1,COUNTIF($Q$2:Q568,1),"")</f>
        <v>567</v>
      </c>
      <c r="S568" t="str">
        <f>IFERROR(INDEX($O2:$O986,MATCH(ROWS($Q$2:Q568),$R2:$R986,0)),"")</f>
        <v>Wfw16p1-988-M  W Patch Mid</v>
      </c>
    </row>
    <row r="569" spans="1:19" x14ac:dyDescent="0.25">
      <c r="A569" s="80">
        <v>23</v>
      </c>
      <c r="B569" s="81" t="s">
        <v>820</v>
      </c>
      <c r="C569" s="95" t="s">
        <v>149</v>
      </c>
      <c r="D569" s="95" t="s">
        <v>113</v>
      </c>
      <c r="E569" s="95" t="s">
        <v>821</v>
      </c>
      <c r="F569" s="82" t="s">
        <v>151</v>
      </c>
      <c r="G569" s="83" t="s">
        <v>828</v>
      </c>
      <c r="H569" s="84" t="s">
        <v>117</v>
      </c>
      <c r="I569" s="82">
        <v>7.5</v>
      </c>
      <c r="J569" s="96"/>
      <c r="K569" s="86">
        <v>85</v>
      </c>
      <c r="L569" s="86">
        <v>170</v>
      </c>
      <c r="M569" s="86">
        <v>169.95</v>
      </c>
      <c r="N569" s="86">
        <f t="shared" si="8"/>
        <v>0</v>
      </c>
      <c r="O569" s="97" t="s">
        <v>823</v>
      </c>
      <c r="P569" s="98" t="s">
        <v>120</v>
      </c>
      <c r="Q569">
        <f>--ISNUMBER(IFERROR(SEARCH(Orders!$E18,O569,1),""))</f>
        <v>1</v>
      </c>
      <c r="R569">
        <f>IF(Q569=1,COUNTIF($Q$2:Q569,1),"")</f>
        <v>568</v>
      </c>
      <c r="S569" t="str">
        <f>IFERROR(INDEX($O2:$O986,MATCH(ROWS($Q$2:Q569),$R2:$R986,0)),"")</f>
        <v>Wfw16p1-988-M  W Patch Mid</v>
      </c>
    </row>
    <row r="570" spans="1:19" x14ac:dyDescent="0.25">
      <c r="A570" s="80">
        <v>23</v>
      </c>
      <c r="B570" s="81" t="s">
        <v>820</v>
      </c>
      <c r="C570" s="95" t="s">
        <v>149</v>
      </c>
      <c r="D570" s="95" t="s">
        <v>113</v>
      </c>
      <c r="E570" s="95" t="s">
        <v>821</v>
      </c>
      <c r="F570" s="82" t="s">
        <v>151</v>
      </c>
      <c r="G570" s="83" t="s">
        <v>829</v>
      </c>
      <c r="H570" s="84" t="s">
        <v>117</v>
      </c>
      <c r="I570" s="82">
        <v>8</v>
      </c>
      <c r="J570" s="96"/>
      <c r="K570" s="86">
        <v>85</v>
      </c>
      <c r="L570" s="86">
        <v>170</v>
      </c>
      <c r="M570" s="86">
        <v>169.95</v>
      </c>
      <c r="N570" s="86">
        <f t="shared" si="8"/>
        <v>0</v>
      </c>
      <c r="O570" s="97" t="s">
        <v>823</v>
      </c>
      <c r="P570" s="98" t="s">
        <v>120</v>
      </c>
      <c r="Q570">
        <f>--ISNUMBER(IFERROR(SEARCH(Orders!$E18,O570,1),""))</f>
        <v>1</v>
      </c>
      <c r="R570">
        <f>IF(Q570=1,COUNTIF($Q$2:Q570,1),"")</f>
        <v>569</v>
      </c>
      <c r="S570" t="str">
        <f>IFERROR(INDEX($O2:$O986,MATCH(ROWS($Q$2:Q570),$R2:$R986,0)),"")</f>
        <v>Wfw16p1-988-M  W Patch Mid</v>
      </c>
    </row>
    <row r="571" spans="1:19" x14ac:dyDescent="0.25">
      <c r="A571" s="80">
        <v>23</v>
      </c>
      <c r="B571" s="81" t="s">
        <v>820</v>
      </c>
      <c r="C571" s="95" t="s">
        <v>149</v>
      </c>
      <c r="D571" s="95" t="s">
        <v>113</v>
      </c>
      <c r="E571" s="95" t="s">
        <v>821</v>
      </c>
      <c r="F571" s="82" t="s">
        <v>151</v>
      </c>
      <c r="G571" s="83" t="s">
        <v>830</v>
      </c>
      <c r="H571" s="84" t="s">
        <v>117</v>
      </c>
      <c r="I571" s="82">
        <v>8.5</v>
      </c>
      <c r="J571" s="96"/>
      <c r="K571" s="86">
        <v>85</v>
      </c>
      <c r="L571" s="86">
        <v>170</v>
      </c>
      <c r="M571" s="86">
        <v>169.95</v>
      </c>
      <c r="N571" s="86">
        <f t="shared" si="8"/>
        <v>0</v>
      </c>
      <c r="O571" s="97" t="s">
        <v>823</v>
      </c>
      <c r="P571" s="98" t="s">
        <v>120</v>
      </c>
      <c r="Q571">
        <f>--ISNUMBER(IFERROR(SEARCH(Orders!$E18,O571,1),""))</f>
        <v>1</v>
      </c>
      <c r="R571">
        <f>IF(Q571=1,COUNTIF($Q$2:Q571,1),"")</f>
        <v>570</v>
      </c>
      <c r="S571" t="str">
        <f>IFERROR(INDEX($O2:$O986,MATCH(ROWS($Q$2:Q571),$R2:$R986,0)),"")</f>
        <v>Wfw16p1-988-M  W Patch Mid</v>
      </c>
    </row>
    <row r="572" spans="1:19" x14ac:dyDescent="0.25">
      <c r="A572" s="80">
        <v>23</v>
      </c>
      <c r="B572" s="81" t="s">
        <v>820</v>
      </c>
      <c r="C572" s="95" t="s">
        <v>149</v>
      </c>
      <c r="D572" s="95" t="s">
        <v>113</v>
      </c>
      <c r="E572" s="95" t="s">
        <v>821</v>
      </c>
      <c r="F572" s="82" t="s">
        <v>151</v>
      </c>
      <c r="G572" s="83" t="s">
        <v>831</v>
      </c>
      <c r="H572" s="84" t="s">
        <v>117</v>
      </c>
      <c r="I572" s="82">
        <v>9</v>
      </c>
      <c r="J572" s="96"/>
      <c r="K572" s="86">
        <v>85</v>
      </c>
      <c r="L572" s="86">
        <v>170</v>
      </c>
      <c r="M572" s="86">
        <v>169.95</v>
      </c>
      <c r="N572" s="86">
        <f t="shared" si="8"/>
        <v>0</v>
      </c>
      <c r="O572" s="97" t="s">
        <v>823</v>
      </c>
      <c r="P572" s="98" t="s">
        <v>120</v>
      </c>
      <c r="Q572">
        <f>--ISNUMBER(IFERROR(SEARCH(Orders!$E18,O572,1),""))</f>
        <v>1</v>
      </c>
      <c r="R572">
        <f>IF(Q572=1,COUNTIF($Q$2:Q572,1),"")</f>
        <v>571</v>
      </c>
      <c r="S572" t="str">
        <f>IFERROR(INDEX($O2:$O986,MATCH(ROWS($Q$2:Q572),$R2:$R986,0)),"")</f>
        <v>Wfw16p1-988-M  W Patch Mid</v>
      </c>
    </row>
    <row r="573" spans="1:19" x14ac:dyDescent="0.25">
      <c r="A573" s="80">
        <v>23</v>
      </c>
      <c r="B573" s="81" t="s">
        <v>820</v>
      </c>
      <c r="C573" s="95" t="s">
        <v>149</v>
      </c>
      <c r="D573" s="95" t="s">
        <v>113</v>
      </c>
      <c r="E573" s="95" t="s">
        <v>821</v>
      </c>
      <c r="F573" s="82" t="s">
        <v>151</v>
      </c>
      <c r="G573" s="83" t="s">
        <v>832</v>
      </c>
      <c r="H573" s="84" t="s">
        <v>117</v>
      </c>
      <c r="I573" s="82">
        <v>9.5</v>
      </c>
      <c r="J573" s="96"/>
      <c r="K573" s="86">
        <v>85</v>
      </c>
      <c r="L573" s="86">
        <v>170</v>
      </c>
      <c r="M573" s="86">
        <v>169.95</v>
      </c>
      <c r="N573" s="86">
        <f t="shared" si="8"/>
        <v>0</v>
      </c>
      <c r="O573" s="97" t="s">
        <v>823</v>
      </c>
      <c r="P573" s="98" t="s">
        <v>120</v>
      </c>
      <c r="Q573">
        <f>--ISNUMBER(IFERROR(SEARCH(Orders!$E18,O573,1),""))</f>
        <v>1</v>
      </c>
      <c r="R573">
        <f>IF(Q573=1,COUNTIF($Q$2:Q573,1),"")</f>
        <v>572</v>
      </c>
      <c r="S573" t="str">
        <f>IFERROR(INDEX($O2:$O986,MATCH(ROWS($Q$2:Q573),$R2:$R986,0)),"")</f>
        <v>Wfw16p1-988-M  W Patch Mid</v>
      </c>
    </row>
    <row r="574" spans="1:19" x14ac:dyDescent="0.25">
      <c r="A574" s="80">
        <v>23</v>
      </c>
      <c r="B574" s="81" t="s">
        <v>820</v>
      </c>
      <c r="C574" s="95" t="s">
        <v>149</v>
      </c>
      <c r="D574" s="95" t="s">
        <v>113</v>
      </c>
      <c r="E574" s="95" t="s">
        <v>821</v>
      </c>
      <c r="F574" s="82" t="s">
        <v>151</v>
      </c>
      <c r="G574" s="83" t="s">
        <v>833</v>
      </c>
      <c r="H574" s="84" t="s">
        <v>117</v>
      </c>
      <c r="I574" s="82">
        <v>10</v>
      </c>
      <c r="J574" s="96"/>
      <c r="K574" s="86">
        <v>85</v>
      </c>
      <c r="L574" s="86">
        <v>170</v>
      </c>
      <c r="M574" s="86">
        <v>169.95</v>
      </c>
      <c r="N574" s="86">
        <f t="shared" si="8"/>
        <v>0</v>
      </c>
      <c r="O574" s="97" t="s">
        <v>823</v>
      </c>
      <c r="P574" s="98" t="s">
        <v>120</v>
      </c>
      <c r="Q574">
        <f>--ISNUMBER(IFERROR(SEARCH(Orders!$E18,O574,1),""))</f>
        <v>1</v>
      </c>
      <c r="R574">
        <f>IF(Q574=1,COUNTIF($Q$2:Q574,1),"")</f>
        <v>573</v>
      </c>
      <c r="S574" t="str">
        <f>IFERROR(INDEX($O2:$O986,MATCH(ROWS($Q$2:Q574),$R2:$R986,0)),"")</f>
        <v>Wfw16p1-988-M  W Patch Mid</v>
      </c>
    </row>
    <row r="575" spans="1:19" x14ac:dyDescent="0.25">
      <c r="A575" s="80">
        <v>23</v>
      </c>
      <c r="B575" s="81" t="s">
        <v>820</v>
      </c>
      <c r="C575" s="95" t="s">
        <v>149</v>
      </c>
      <c r="D575" s="95" t="s">
        <v>113</v>
      </c>
      <c r="E575" s="95" t="s">
        <v>821</v>
      </c>
      <c r="F575" s="82" t="s">
        <v>151</v>
      </c>
      <c r="G575" s="83" t="s">
        <v>834</v>
      </c>
      <c r="H575" s="84" t="s">
        <v>117</v>
      </c>
      <c r="I575" s="82">
        <v>10.5</v>
      </c>
      <c r="J575" s="96"/>
      <c r="K575" s="86">
        <v>85</v>
      </c>
      <c r="L575" s="86">
        <v>170</v>
      </c>
      <c r="M575" s="86">
        <v>169.95</v>
      </c>
      <c r="N575" s="86">
        <f t="shared" si="8"/>
        <v>0</v>
      </c>
      <c r="O575" s="97" t="s">
        <v>823</v>
      </c>
      <c r="P575" s="98" t="s">
        <v>120</v>
      </c>
      <c r="Q575">
        <f>--ISNUMBER(IFERROR(SEARCH(Orders!$E18,O575,1),""))</f>
        <v>1</v>
      </c>
      <c r="R575">
        <f>IF(Q575=1,COUNTIF($Q$2:Q575,1),"")</f>
        <v>574</v>
      </c>
      <c r="S575" t="str">
        <f>IFERROR(INDEX($O2:$O986,MATCH(ROWS($Q$2:Q575),$R2:$R986,0)),"")</f>
        <v>Wfw16p1-988-M  W Patch Mid</v>
      </c>
    </row>
    <row r="576" spans="1:19" x14ac:dyDescent="0.25">
      <c r="A576" s="80">
        <v>23</v>
      </c>
      <c r="B576" s="81" t="s">
        <v>820</v>
      </c>
      <c r="C576" s="95" t="s">
        <v>149</v>
      </c>
      <c r="D576" s="95" t="s">
        <v>113</v>
      </c>
      <c r="E576" s="95" t="s">
        <v>821</v>
      </c>
      <c r="F576" s="82" t="s">
        <v>151</v>
      </c>
      <c r="G576" s="83" t="s">
        <v>835</v>
      </c>
      <c r="H576" s="84" t="s">
        <v>117</v>
      </c>
      <c r="I576" s="82">
        <v>11</v>
      </c>
      <c r="J576" s="96"/>
      <c r="K576" s="86">
        <v>85</v>
      </c>
      <c r="L576" s="86">
        <v>170</v>
      </c>
      <c r="M576" s="86">
        <v>169.95</v>
      </c>
      <c r="N576" s="86">
        <f t="shared" si="8"/>
        <v>0</v>
      </c>
      <c r="O576" s="97" t="s">
        <v>823</v>
      </c>
      <c r="P576" s="98" t="s">
        <v>120</v>
      </c>
      <c r="Q576">
        <f>--ISNUMBER(IFERROR(SEARCH(Orders!$E18,O576,1),""))</f>
        <v>1</v>
      </c>
      <c r="R576">
        <f>IF(Q576=1,COUNTIF($Q$2:Q576,1),"")</f>
        <v>575</v>
      </c>
      <c r="S576" t="str">
        <f>IFERROR(INDEX($O2:$O986,MATCH(ROWS($Q$2:Q576),$R2:$R986,0)),"")</f>
        <v>Wfw16p1-988-M  W Patch Mid</v>
      </c>
    </row>
    <row r="577" spans="1:19" x14ac:dyDescent="0.25">
      <c r="A577" s="80">
        <v>23</v>
      </c>
      <c r="B577" s="81" t="s">
        <v>836</v>
      </c>
      <c r="C577" s="95" t="s">
        <v>578</v>
      </c>
      <c r="D577" s="95" t="s">
        <v>113</v>
      </c>
      <c r="E577" s="95" t="s">
        <v>821</v>
      </c>
      <c r="F577" s="82" t="s">
        <v>579</v>
      </c>
      <c r="G577" s="83" t="s">
        <v>837</v>
      </c>
      <c r="H577" s="84" t="s">
        <v>117</v>
      </c>
      <c r="I577" s="82">
        <v>5</v>
      </c>
      <c r="J577" s="96"/>
      <c r="K577" s="86">
        <v>85</v>
      </c>
      <c r="L577" s="86">
        <v>170</v>
      </c>
      <c r="M577" s="86">
        <v>169.95</v>
      </c>
      <c r="N577" s="86">
        <f t="shared" si="8"/>
        <v>0</v>
      </c>
      <c r="O577" s="97" t="s">
        <v>838</v>
      </c>
      <c r="P577" s="98" t="s">
        <v>120</v>
      </c>
      <c r="Q577">
        <f>--ISNUMBER(IFERROR(SEARCH(Orders!$E18,O577,1),""))</f>
        <v>1</v>
      </c>
      <c r="R577">
        <f>IF(Q577=1,COUNTIF($Q$2:Q577,1),"")</f>
        <v>576</v>
      </c>
      <c r="S577" t="str">
        <f>IFERROR(INDEX($O2:$O986,MATCH(ROWS($Q$2:Q577),$R2:$R986,0)),"")</f>
        <v>Wfw16p12-303-M  W Patch Mid</v>
      </c>
    </row>
    <row r="578" spans="1:19" x14ac:dyDescent="0.25">
      <c r="A578" s="80">
        <v>23</v>
      </c>
      <c r="B578" s="81" t="s">
        <v>836</v>
      </c>
      <c r="C578" s="95" t="s">
        <v>578</v>
      </c>
      <c r="D578" s="95" t="s">
        <v>113</v>
      </c>
      <c r="E578" s="95" t="s">
        <v>821</v>
      </c>
      <c r="F578" s="82" t="s">
        <v>579</v>
      </c>
      <c r="G578" s="83" t="s">
        <v>839</v>
      </c>
      <c r="H578" s="84" t="s">
        <v>117</v>
      </c>
      <c r="I578" s="82">
        <v>5.5</v>
      </c>
      <c r="J578" s="96"/>
      <c r="K578" s="86">
        <v>85</v>
      </c>
      <c r="L578" s="86">
        <v>170</v>
      </c>
      <c r="M578" s="86">
        <v>169.95</v>
      </c>
      <c r="N578" s="86">
        <f t="shared" ref="N578:N641" si="9">J578*K578</f>
        <v>0</v>
      </c>
      <c r="O578" s="97" t="s">
        <v>838</v>
      </c>
      <c r="P578" s="98" t="s">
        <v>120</v>
      </c>
      <c r="Q578">
        <f>--ISNUMBER(IFERROR(SEARCH(Orders!$E18,O578,1),""))</f>
        <v>1</v>
      </c>
      <c r="R578">
        <f>IF(Q578=1,COUNTIF($Q$2:Q578,1),"")</f>
        <v>577</v>
      </c>
      <c r="S578" t="str">
        <f>IFERROR(INDEX($O2:$O986,MATCH(ROWS($Q$2:Q578),$R2:$R986,0)),"")</f>
        <v>Wfw16p12-303-M  W Patch Mid</v>
      </c>
    </row>
    <row r="579" spans="1:19" x14ac:dyDescent="0.25">
      <c r="A579" s="80">
        <v>23</v>
      </c>
      <c r="B579" s="81" t="s">
        <v>836</v>
      </c>
      <c r="C579" s="95" t="s">
        <v>578</v>
      </c>
      <c r="D579" s="95" t="s">
        <v>113</v>
      </c>
      <c r="E579" s="95" t="s">
        <v>821</v>
      </c>
      <c r="F579" s="82" t="s">
        <v>579</v>
      </c>
      <c r="G579" s="83" t="s">
        <v>840</v>
      </c>
      <c r="H579" s="84" t="s">
        <v>117</v>
      </c>
      <c r="I579" s="82">
        <v>6</v>
      </c>
      <c r="J579" s="96"/>
      <c r="K579" s="86">
        <v>85</v>
      </c>
      <c r="L579" s="86">
        <v>170</v>
      </c>
      <c r="M579" s="86">
        <v>169.95</v>
      </c>
      <c r="N579" s="86">
        <f t="shared" si="9"/>
        <v>0</v>
      </c>
      <c r="O579" s="97" t="s">
        <v>838</v>
      </c>
      <c r="P579" s="98" t="s">
        <v>120</v>
      </c>
      <c r="Q579">
        <f>--ISNUMBER(IFERROR(SEARCH(Orders!$E18,O579,1),""))</f>
        <v>1</v>
      </c>
      <c r="R579">
        <f>IF(Q579=1,COUNTIF($Q$2:Q579,1),"")</f>
        <v>578</v>
      </c>
      <c r="S579" t="str">
        <f>IFERROR(INDEX($O2:$O986,MATCH(ROWS($Q$2:Q579),$R2:$R986,0)),"")</f>
        <v>Wfw16p12-303-M  W Patch Mid</v>
      </c>
    </row>
    <row r="580" spans="1:19" x14ac:dyDescent="0.25">
      <c r="A580" s="80">
        <v>23</v>
      </c>
      <c r="B580" s="81" t="s">
        <v>836</v>
      </c>
      <c r="C580" s="95" t="s">
        <v>578</v>
      </c>
      <c r="D580" s="95" t="s">
        <v>113</v>
      </c>
      <c r="E580" s="95" t="s">
        <v>821</v>
      </c>
      <c r="F580" s="82" t="s">
        <v>579</v>
      </c>
      <c r="G580" s="83" t="s">
        <v>841</v>
      </c>
      <c r="H580" s="84" t="s">
        <v>117</v>
      </c>
      <c r="I580" s="82">
        <v>6.5</v>
      </c>
      <c r="J580" s="96"/>
      <c r="K580" s="86">
        <v>85</v>
      </c>
      <c r="L580" s="86">
        <v>170</v>
      </c>
      <c r="M580" s="86">
        <v>169.95</v>
      </c>
      <c r="N580" s="86">
        <f t="shared" si="9"/>
        <v>0</v>
      </c>
      <c r="O580" s="97" t="s">
        <v>838</v>
      </c>
      <c r="P580" s="98" t="s">
        <v>120</v>
      </c>
      <c r="Q580">
        <f>--ISNUMBER(IFERROR(SEARCH(Orders!$E18,O580,1),""))</f>
        <v>1</v>
      </c>
      <c r="R580">
        <f>IF(Q580=1,COUNTIF($Q$2:Q580,1),"")</f>
        <v>579</v>
      </c>
      <c r="S580" t="str">
        <f>IFERROR(INDEX($O2:$O986,MATCH(ROWS($Q$2:Q580),$R2:$R986,0)),"")</f>
        <v>Wfw16p12-303-M  W Patch Mid</v>
      </c>
    </row>
    <row r="581" spans="1:19" x14ac:dyDescent="0.25">
      <c r="A581" s="80">
        <v>23</v>
      </c>
      <c r="B581" s="81" t="s">
        <v>836</v>
      </c>
      <c r="C581" s="95" t="s">
        <v>578</v>
      </c>
      <c r="D581" s="95" t="s">
        <v>113</v>
      </c>
      <c r="E581" s="95" t="s">
        <v>821</v>
      </c>
      <c r="F581" s="82" t="s">
        <v>579</v>
      </c>
      <c r="G581" s="83" t="s">
        <v>842</v>
      </c>
      <c r="H581" s="84" t="s">
        <v>117</v>
      </c>
      <c r="I581" s="82">
        <v>7</v>
      </c>
      <c r="J581" s="96"/>
      <c r="K581" s="86">
        <v>85</v>
      </c>
      <c r="L581" s="86">
        <v>170</v>
      </c>
      <c r="M581" s="86">
        <v>169.95</v>
      </c>
      <c r="N581" s="86">
        <f t="shared" si="9"/>
        <v>0</v>
      </c>
      <c r="O581" s="97" t="s">
        <v>838</v>
      </c>
      <c r="P581" s="98" t="s">
        <v>120</v>
      </c>
      <c r="Q581">
        <f>--ISNUMBER(IFERROR(SEARCH(Orders!$E18,O581,1),""))</f>
        <v>1</v>
      </c>
      <c r="R581">
        <f>IF(Q581=1,COUNTIF($Q$2:Q581,1),"")</f>
        <v>580</v>
      </c>
      <c r="S581" t="str">
        <f>IFERROR(INDEX($O2:$O986,MATCH(ROWS($Q$2:Q581),$R2:$R986,0)),"")</f>
        <v>Wfw16p12-303-M  W Patch Mid</v>
      </c>
    </row>
    <row r="582" spans="1:19" x14ac:dyDescent="0.25">
      <c r="A582" s="80">
        <v>23</v>
      </c>
      <c r="B582" s="81" t="s">
        <v>836</v>
      </c>
      <c r="C582" s="95" t="s">
        <v>578</v>
      </c>
      <c r="D582" s="95" t="s">
        <v>113</v>
      </c>
      <c r="E582" s="95" t="s">
        <v>821</v>
      </c>
      <c r="F582" s="82" t="s">
        <v>579</v>
      </c>
      <c r="G582" s="83" t="s">
        <v>843</v>
      </c>
      <c r="H582" s="84" t="s">
        <v>117</v>
      </c>
      <c r="I582" s="82">
        <v>7.5</v>
      </c>
      <c r="J582" s="96"/>
      <c r="K582" s="86">
        <v>85</v>
      </c>
      <c r="L582" s="86">
        <v>170</v>
      </c>
      <c r="M582" s="86">
        <v>169.95</v>
      </c>
      <c r="N582" s="86">
        <f t="shared" si="9"/>
        <v>0</v>
      </c>
      <c r="O582" s="97" t="s">
        <v>838</v>
      </c>
      <c r="P582" s="98" t="s">
        <v>120</v>
      </c>
      <c r="Q582">
        <f>--ISNUMBER(IFERROR(SEARCH(Orders!$E18,O582,1),""))</f>
        <v>1</v>
      </c>
      <c r="R582">
        <f>IF(Q582=1,COUNTIF($Q$2:Q582,1),"")</f>
        <v>581</v>
      </c>
      <c r="S582" t="str">
        <f>IFERROR(INDEX($O2:$O986,MATCH(ROWS($Q$2:Q582),$R2:$R986,0)),"")</f>
        <v>Wfw16p12-303-M  W Patch Mid</v>
      </c>
    </row>
    <row r="583" spans="1:19" x14ac:dyDescent="0.25">
      <c r="A583" s="80">
        <v>23</v>
      </c>
      <c r="B583" s="81" t="s">
        <v>836</v>
      </c>
      <c r="C583" s="95" t="s">
        <v>578</v>
      </c>
      <c r="D583" s="95" t="s">
        <v>113</v>
      </c>
      <c r="E583" s="95" t="s">
        <v>821</v>
      </c>
      <c r="F583" s="82" t="s">
        <v>579</v>
      </c>
      <c r="G583" s="83" t="s">
        <v>844</v>
      </c>
      <c r="H583" s="84" t="s">
        <v>117</v>
      </c>
      <c r="I583" s="82">
        <v>8</v>
      </c>
      <c r="J583" s="96"/>
      <c r="K583" s="86">
        <v>85</v>
      </c>
      <c r="L583" s="86">
        <v>170</v>
      </c>
      <c r="M583" s="86">
        <v>169.95</v>
      </c>
      <c r="N583" s="86">
        <f t="shared" si="9"/>
        <v>0</v>
      </c>
      <c r="O583" s="97" t="s">
        <v>838</v>
      </c>
      <c r="P583" s="98" t="s">
        <v>120</v>
      </c>
      <c r="Q583">
        <f>--ISNUMBER(IFERROR(SEARCH(Orders!$E18,O583,1),""))</f>
        <v>1</v>
      </c>
      <c r="R583">
        <f>IF(Q583=1,COUNTIF($Q$2:Q583,1),"")</f>
        <v>582</v>
      </c>
      <c r="S583" t="str">
        <f>IFERROR(INDEX($O2:$O986,MATCH(ROWS($Q$2:Q583),$R2:$R986,0)),"")</f>
        <v>Wfw16p12-303-M  W Patch Mid</v>
      </c>
    </row>
    <row r="584" spans="1:19" x14ac:dyDescent="0.25">
      <c r="A584" s="80">
        <v>23</v>
      </c>
      <c r="B584" s="81" t="s">
        <v>836</v>
      </c>
      <c r="C584" s="95" t="s">
        <v>578</v>
      </c>
      <c r="D584" s="95" t="s">
        <v>113</v>
      </c>
      <c r="E584" s="95" t="s">
        <v>821</v>
      </c>
      <c r="F584" s="82" t="s">
        <v>579</v>
      </c>
      <c r="G584" s="83" t="s">
        <v>845</v>
      </c>
      <c r="H584" s="84" t="s">
        <v>117</v>
      </c>
      <c r="I584" s="82">
        <v>8.5</v>
      </c>
      <c r="J584" s="96"/>
      <c r="K584" s="86">
        <v>85</v>
      </c>
      <c r="L584" s="86">
        <v>170</v>
      </c>
      <c r="M584" s="86">
        <v>169.95</v>
      </c>
      <c r="N584" s="86">
        <f t="shared" si="9"/>
        <v>0</v>
      </c>
      <c r="O584" s="97" t="s">
        <v>838</v>
      </c>
      <c r="P584" s="98" t="s">
        <v>120</v>
      </c>
      <c r="Q584">
        <f>--ISNUMBER(IFERROR(SEARCH(Orders!$E18,O584,1),""))</f>
        <v>1</v>
      </c>
      <c r="R584">
        <f>IF(Q584=1,COUNTIF($Q$2:Q584,1),"")</f>
        <v>583</v>
      </c>
      <c r="S584" t="str">
        <f>IFERROR(INDEX($O2:$O986,MATCH(ROWS($Q$2:Q584),$R2:$R986,0)),"")</f>
        <v>Wfw16p12-303-M  W Patch Mid</v>
      </c>
    </row>
    <row r="585" spans="1:19" x14ac:dyDescent="0.25">
      <c r="A585" s="80">
        <v>23</v>
      </c>
      <c r="B585" s="81" t="s">
        <v>836</v>
      </c>
      <c r="C585" s="95" t="s">
        <v>578</v>
      </c>
      <c r="D585" s="95" t="s">
        <v>113</v>
      </c>
      <c r="E585" s="95" t="s">
        <v>821</v>
      </c>
      <c r="F585" s="82" t="s">
        <v>579</v>
      </c>
      <c r="G585" s="83" t="s">
        <v>846</v>
      </c>
      <c r="H585" s="84" t="s">
        <v>117</v>
      </c>
      <c r="I585" s="82">
        <v>9</v>
      </c>
      <c r="J585" s="96"/>
      <c r="K585" s="86">
        <v>85</v>
      </c>
      <c r="L585" s="86">
        <v>170</v>
      </c>
      <c r="M585" s="86">
        <v>169.95</v>
      </c>
      <c r="N585" s="86">
        <f t="shared" si="9"/>
        <v>0</v>
      </c>
      <c r="O585" s="97" t="s">
        <v>838</v>
      </c>
      <c r="P585" s="98" t="s">
        <v>120</v>
      </c>
      <c r="Q585">
        <f>--ISNUMBER(IFERROR(SEARCH(Orders!$E18,O585,1),""))</f>
        <v>1</v>
      </c>
      <c r="R585">
        <f>IF(Q585=1,COUNTIF($Q$2:Q585,1),"")</f>
        <v>584</v>
      </c>
      <c r="S585" t="str">
        <f>IFERROR(INDEX($O2:$O986,MATCH(ROWS($Q$2:Q585),$R2:$R986,0)),"")</f>
        <v>Wfw16p12-303-M  W Patch Mid</v>
      </c>
    </row>
    <row r="586" spans="1:19" x14ac:dyDescent="0.25">
      <c r="A586" s="80">
        <v>23</v>
      </c>
      <c r="B586" s="81" t="s">
        <v>836</v>
      </c>
      <c r="C586" s="95" t="s">
        <v>578</v>
      </c>
      <c r="D586" s="95" t="s">
        <v>113</v>
      </c>
      <c r="E586" s="95" t="s">
        <v>821</v>
      </c>
      <c r="F586" s="82" t="s">
        <v>579</v>
      </c>
      <c r="G586" s="83" t="s">
        <v>847</v>
      </c>
      <c r="H586" s="84" t="s">
        <v>117</v>
      </c>
      <c r="I586" s="82">
        <v>9.5</v>
      </c>
      <c r="J586" s="96"/>
      <c r="K586" s="86">
        <v>85</v>
      </c>
      <c r="L586" s="86">
        <v>170</v>
      </c>
      <c r="M586" s="86">
        <v>169.95</v>
      </c>
      <c r="N586" s="86">
        <f t="shared" si="9"/>
        <v>0</v>
      </c>
      <c r="O586" s="97" t="s">
        <v>838</v>
      </c>
      <c r="P586" s="98" t="s">
        <v>120</v>
      </c>
      <c r="Q586">
        <f>--ISNUMBER(IFERROR(SEARCH(Orders!$E18,O586,1),""))</f>
        <v>1</v>
      </c>
      <c r="R586">
        <f>IF(Q586=1,COUNTIF($Q$2:Q586,1),"")</f>
        <v>585</v>
      </c>
      <c r="S586" t="str">
        <f>IFERROR(INDEX($O2:$O986,MATCH(ROWS($Q$2:Q586),$R2:$R986,0)),"")</f>
        <v>Wfw16p12-303-M  W Patch Mid</v>
      </c>
    </row>
    <row r="587" spans="1:19" x14ac:dyDescent="0.25">
      <c r="A587" s="80">
        <v>23</v>
      </c>
      <c r="B587" s="81" t="s">
        <v>836</v>
      </c>
      <c r="C587" s="95" t="s">
        <v>578</v>
      </c>
      <c r="D587" s="95" t="s">
        <v>113</v>
      </c>
      <c r="E587" s="95" t="s">
        <v>821</v>
      </c>
      <c r="F587" s="82" t="s">
        <v>579</v>
      </c>
      <c r="G587" s="83" t="s">
        <v>848</v>
      </c>
      <c r="H587" s="84" t="s">
        <v>117</v>
      </c>
      <c r="I587" s="82">
        <v>10</v>
      </c>
      <c r="J587" s="96"/>
      <c r="K587" s="86">
        <v>85</v>
      </c>
      <c r="L587" s="86">
        <v>170</v>
      </c>
      <c r="M587" s="86">
        <v>169.95</v>
      </c>
      <c r="N587" s="86">
        <f t="shared" si="9"/>
        <v>0</v>
      </c>
      <c r="O587" s="97" t="s">
        <v>838</v>
      </c>
      <c r="P587" s="98" t="s">
        <v>120</v>
      </c>
      <c r="Q587">
        <f>--ISNUMBER(IFERROR(SEARCH(Orders!$E18,O587,1),""))</f>
        <v>1</v>
      </c>
      <c r="R587">
        <f>IF(Q587=1,COUNTIF($Q$2:Q587,1),"")</f>
        <v>586</v>
      </c>
      <c r="S587" t="str">
        <f>IFERROR(INDEX($O2:$O986,MATCH(ROWS($Q$2:Q587),$R2:$R986,0)),"")</f>
        <v>Wfw16p12-303-M  W Patch Mid</v>
      </c>
    </row>
    <row r="588" spans="1:19" x14ac:dyDescent="0.25">
      <c r="A588" s="80">
        <v>23</v>
      </c>
      <c r="B588" s="81" t="s">
        <v>836</v>
      </c>
      <c r="C588" s="95" t="s">
        <v>578</v>
      </c>
      <c r="D588" s="95" t="s">
        <v>113</v>
      </c>
      <c r="E588" s="95" t="s">
        <v>821</v>
      </c>
      <c r="F588" s="82" t="s">
        <v>579</v>
      </c>
      <c r="G588" s="83" t="s">
        <v>849</v>
      </c>
      <c r="H588" s="84" t="s">
        <v>117</v>
      </c>
      <c r="I588" s="82">
        <v>10.5</v>
      </c>
      <c r="J588" s="96"/>
      <c r="K588" s="86">
        <v>85</v>
      </c>
      <c r="L588" s="86">
        <v>170</v>
      </c>
      <c r="M588" s="86">
        <v>169.95</v>
      </c>
      <c r="N588" s="86">
        <f t="shared" si="9"/>
        <v>0</v>
      </c>
      <c r="O588" s="97" t="s">
        <v>838</v>
      </c>
      <c r="P588" s="98" t="s">
        <v>120</v>
      </c>
      <c r="Q588">
        <f>--ISNUMBER(IFERROR(SEARCH(Orders!$E18,O588,1),""))</f>
        <v>1</v>
      </c>
      <c r="R588">
        <f>IF(Q588=1,COUNTIF($Q$2:Q588,1),"")</f>
        <v>587</v>
      </c>
      <c r="S588" t="str">
        <f>IFERROR(INDEX($O2:$O986,MATCH(ROWS($Q$2:Q588),$R2:$R986,0)),"")</f>
        <v>Wfw16p12-303-M  W Patch Mid</v>
      </c>
    </row>
    <row r="589" spans="1:19" x14ac:dyDescent="0.25">
      <c r="A589" s="80">
        <v>23</v>
      </c>
      <c r="B589" s="81" t="s">
        <v>836</v>
      </c>
      <c r="C589" s="95" t="s">
        <v>578</v>
      </c>
      <c r="D589" s="95" t="s">
        <v>113</v>
      </c>
      <c r="E589" s="95" t="s">
        <v>821</v>
      </c>
      <c r="F589" s="82" t="s">
        <v>579</v>
      </c>
      <c r="G589" s="83" t="s">
        <v>850</v>
      </c>
      <c r="H589" s="84" t="s">
        <v>117</v>
      </c>
      <c r="I589" s="82">
        <v>11</v>
      </c>
      <c r="J589" s="96"/>
      <c r="K589" s="86">
        <v>85</v>
      </c>
      <c r="L589" s="86">
        <v>170</v>
      </c>
      <c r="M589" s="86">
        <v>169.95</v>
      </c>
      <c r="N589" s="86">
        <f t="shared" si="9"/>
        <v>0</v>
      </c>
      <c r="O589" s="97" t="s">
        <v>838</v>
      </c>
      <c r="P589" s="98" t="s">
        <v>120</v>
      </c>
      <c r="Q589">
        <f>--ISNUMBER(IFERROR(SEARCH(Orders!$E18,O589,1),""))</f>
        <v>1</v>
      </c>
      <c r="R589">
        <f>IF(Q589=1,COUNTIF($Q$2:Q589,1),"")</f>
        <v>588</v>
      </c>
      <c r="S589" t="str">
        <f>IFERROR(INDEX($O2:$O986,MATCH(ROWS($Q$2:Q589),$R2:$R986,0)),"")</f>
        <v>Wfw16p12-303-M  W Patch Mid</v>
      </c>
    </row>
    <row r="590" spans="1:19" x14ac:dyDescent="0.25">
      <c r="A590" s="80">
        <v>23</v>
      </c>
      <c r="B590" s="81" t="s">
        <v>851</v>
      </c>
      <c r="C590" s="95" t="s">
        <v>852</v>
      </c>
      <c r="D590" s="95" t="s">
        <v>113</v>
      </c>
      <c r="E590" s="95" t="s">
        <v>821</v>
      </c>
      <c r="F590" s="82" t="s">
        <v>853</v>
      </c>
      <c r="G590" s="83" t="s">
        <v>854</v>
      </c>
      <c r="H590" s="84" t="s">
        <v>117</v>
      </c>
      <c r="I590" s="82">
        <v>5</v>
      </c>
      <c r="J590" s="96"/>
      <c r="K590" s="86">
        <v>85</v>
      </c>
      <c r="L590" s="86">
        <v>170</v>
      </c>
      <c r="M590" s="86">
        <v>169.95</v>
      </c>
      <c r="N590" s="86">
        <f t="shared" si="9"/>
        <v>0</v>
      </c>
      <c r="O590" s="97" t="s">
        <v>855</v>
      </c>
      <c r="P590" s="98" t="s">
        <v>120</v>
      </c>
      <c r="Q590">
        <f>--ISNUMBER(IFERROR(SEARCH(Orders!$E18,O590,1),""))</f>
        <v>1</v>
      </c>
      <c r="R590">
        <f>IF(Q590=1,COUNTIF($Q$2:Q590,1),"")</f>
        <v>589</v>
      </c>
      <c r="S590" t="str">
        <f>IFERROR(INDEX($O2:$O986,MATCH(ROWS($Q$2:Q590),$R2:$R986,0)),"")</f>
        <v>Wfw16p7-989-M  W Patch Mid</v>
      </c>
    </row>
    <row r="591" spans="1:19" x14ac:dyDescent="0.25">
      <c r="A591" s="80">
        <v>23</v>
      </c>
      <c r="B591" s="81" t="s">
        <v>851</v>
      </c>
      <c r="C591" s="95" t="s">
        <v>852</v>
      </c>
      <c r="D591" s="95" t="s">
        <v>113</v>
      </c>
      <c r="E591" s="95" t="s">
        <v>821</v>
      </c>
      <c r="F591" s="82" t="s">
        <v>853</v>
      </c>
      <c r="G591" s="83" t="s">
        <v>856</v>
      </c>
      <c r="H591" s="84" t="s">
        <v>117</v>
      </c>
      <c r="I591" s="82">
        <v>5.5</v>
      </c>
      <c r="J591" s="96"/>
      <c r="K591" s="86">
        <v>85</v>
      </c>
      <c r="L591" s="86">
        <v>170</v>
      </c>
      <c r="M591" s="86">
        <v>169.95</v>
      </c>
      <c r="N591" s="86">
        <f t="shared" si="9"/>
        <v>0</v>
      </c>
      <c r="O591" s="97" t="s">
        <v>855</v>
      </c>
      <c r="P591" s="98" t="s">
        <v>120</v>
      </c>
      <c r="Q591">
        <f>--ISNUMBER(IFERROR(SEARCH(Orders!$E18,O591,1),""))</f>
        <v>1</v>
      </c>
      <c r="R591">
        <f>IF(Q591=1,COUNTIF($Q$2:Q591,1),"")</f>
        <v>590</v>
      </c>
      <c r="S591" t="str">
        <f>IFERROR(INDEX($O2:$O986,MATCH(ROWS($Q$2:Q591),$R2:$R986,0)),"")</f>
        <v>Wfw16p7-989-M  W Patch Mid</v>
      </c>
    </row>
    <row r="592" spans="1:19" x14ac:dyDescent="0.25">
      <c r="A592" s="80">
        <v>23</v>
      </c>
      <c r="B592" s="81" t="s">
        <v>851</v>
      </c>
      <c r="C592" s="95" t="s">
        <v>852</v>
      </c>
      <c r="D592" s="95" t="s">
        <v>113</v>
      </c>
      <c r="E592" s="95" t="s">
        <v>821</v>
      </c>
      <c r="F592" s="82" t="s">
        <v>853</v>
      </c>
      <c r="G592" s="83" t="s">
        <v>857</v>
      </c>
      <c r="H592" s="84" t="s">
        <v>117</v>
      </c>
      <c r="I592" s="82">
        <v>6</v>
      </c>
      <c r="J592" s="96"/>
      <c r="K592" s="86">
        <v>85</v>
      </c>
      <c r="L592" s="86">
        <v>170</v>
      </c>
      <c r="M592" s="86">
        <v>169.95</v>
      </c>
      <c r="N592" s="86">
        <f t="shared" si="9"/>
        <v>0</v>
      </c>
      <c r="O592" s="97" t="s">
        <v>855</v>
      </c>
      <c r="P592" s="98" t="s">
        <v>120</v>
      </c>
      <c r="Q592">
        <f>--ISNUMBER(IFERROR(SEARCH(Orders!$E18,O592,1),""))</f>
        <v>1</v>
      </c>
      <c r="R592">
        <f>IF(Q592=1,COUNTIF($Q$2:Q592,1),"")</f>
        <v>591</v>
      </c>
      <c r="S592" t="str">
        <f>IFERROR(INDEX($O2:$O986,MATCH(ROWS($Q$2:Q592),$R2:$R986,0)),"")</f>
        <v>Wfw16p7-989-M  W Patch Mid</v>
      </c>
    </row>
    <row r="593" spans="1:19" x14ac:dyDescent="0.25">
      <c r="A593" s="80">
        <v>23</v>
      </c>
      <c r="B593" s="81" t="s">
        <v>851</v>
      </c>
      <c r="C593" s="95" t="s">
        <v>852</v>
      </c>
      <c r="D593" s="95" t="s">
        <v>113</v>
      </c>
      <c r="E593" s="95" t="s">
        <v>821</v>
      </c>
      <c r="F593" s="82" t="s">
        <v>853</v>
      </c>
      <c r="G593" s="83" t="s">
        <v>858</v>
      </c>
      <c r="H593" s="84" t="s">
        <v>117</v>
      </c>
      <c r="I593" s="82">
        <v>6.5</v>
      </c>
      <c r="J593" s="96"/>
      <c r="K593" s="86">
        <v>85</v>
      </c>
      <c r="L593" s="86">
        <v>170</v>
      </c>
      <c r="M593" s="86">
        <v>169.95</v>
      </c>
      <c r="N593" s="86">
        <f t="shared" si="9"/>
        <v>0</v>
      </c>
      <c r="O593" s="97" t="s">
        <v>855</v>
      </c>
      <c r="P593" s="98" t="s">
        <v>120</v>
      </c>
      <c r="Q593">
        <f>--ISNUMBER(IFERROR(SEARCH(Orders!$E18,O593,1),""))</f>
        <v>1</v>
      </c>
      <c r="R593">
        <f>IF(Q593=1,COUNTIF($Q$2:Q593,1),"")</f>
        <v>592</v>
      </c>
      <c r="S593" t="str">
        <f>IFERROR(INDEX($O2:$O986,MATCH(ROWS($Q$2:Q593),$R2:$R986,0)),"")</f>
        <v>Wfw16p7-989-M  W Patch Mid</v>
      </c>
    </row>
    <row r="594" spans="1:19" x14ac:dyDescent="0.25">
      <c r="A594" s="80">
        <v>23</v>
      </c>
      <c r="B594" s="81" t="s">
        <v>851</v>
      </c>
      <c r="C594" s="95" t="s">
        <v>852</v>
      </c>
      <c r="D594" s="95" t="s">
        <v>113</v>
      </c>
      <c r="E594" s="95" t="s">
        <v>821</v>
      </c>
      <c r="F594" s="82" t="s">
        <v>853</v>
      </c>
      <c r="G594" s="83" t="s">
        <v>859</v>
      </c>
      <c r="H594" s="84" t="s">
        <v>117</v>
      </c>
      <c r="I594" s="82">
        <v>7</v>
      </c>
      <c r="J594" s="96"/>
      <c r="K594" s="86">
        <v>85</v>
      </c>
      <c r="L594" s="86">
        <v>170</v>
      </c>
      <c r="M594" s="86">
        <v>169.95</v>
      </c>
      <c r="N594" s="86">
        <f t="shared" si="9"/>
        <v>0</v>
      </c>
      <c r="O594" s="97" t="s">
        <v>855</v>
      </c>
      <c r="P594" s="98" t="s">
        <v>120</v>
      </c>
      <c r="Q594">
        <f>--ISNUMBER(IFERROR(SEARCH(Orders!$E18,O594,1),""))</f>
        <v>1</v>
      </c>
      <c r="R594">
        <f>IF(Q594=1,COUNTIF($Q$2:Q594,1),"")</f>
        <v>593</v>
      </c>
      <c r="S594" t="str">
        <f>IFERROR(INDEX($O2:$O986,MATCH(ROWS($Q$2:Q594),$R2:$R986,0)),"")</f>
        <v>Wfw16p7-989-M  W Patch Mid</v>
      </c>
    </row>
    <row r="595" spans="1:19" x14ac:dyDescent="0.25">
      <c r="A595" s="80">
        <v>23</v>
      </c>
      <c r="B595" s="81" t="s">
        <v>851</v>
      </c>
      <c r="C595" s="95" t="s">
        <v>852</v>
      </c>
      <c r="D595" s="95" t="s">
        <v>113</v>
      </c>
      <c r="E595" s="95" t="s">
        <v>821</v>
      </c>
      <c r="F595" s="82" t="s">
        <v>853</v>
      </c>
      <c r="G595" s="83" t="s">
        <v>860</v>
      </c>
      <c r="H595" s="84" t="s">
        <v>117</v>
      </c>
      <c r="I595" s="82">
        <v>7.5</v>
      </c>
      <c r="J595" s="96"/>
      <c r="K595" s="86">
        <v>85</v>
      </c>
      <c r="L595" s="86">
        <v>170</v>
      </c>
      <c r="M595" s="86">
        <v>169.95</v>
      </c>
      <c r="N595" s="86">
        <f t="shared" si="9"/>
        <v>0</v>
      </c>
      <c r="O595" s="97" t="s">
        <v>855</v>
      </c>
      <c r="P595" s="98" t="s">
        <v>120</v>
      </c>
      <c r="Q595">
        <f>--ISNUMBER(IFERROR(SEARCH(Orders!$E18,O595,1),""))</f>
        <v>1</v>
      </c>
      <c r="R595">
        <f>IF(Q595=1,COUNTIF($Q$2:Q595,1),"")</f>
        <v>594</v>
      </c>
      <c r="S595" t="str">
        <f>IFERROR(INDEX($O2:$O986,MATCH(ROWS($Q$2:Q595),$R2:$R986,0)),"")</f>
        <v>Wfw16p7-989-M  W Patch Mid</v>
      </c>
    </row>
    <row r="596" spans="1:19" x14ac:dyDescent="0.25">
      <c r="A596" s="80">
        <v>23</v>
      </c>
      <c r="B596" s="81" t="s">
        <v>851</v>
      </c>
      <c r="C596" s="95" t="s">
        <v>852</v>
      </c>
      <c r="D596" s="95" t="s">
        <v>113</v>
      </c>
      <c r="E596" s="95" t="s">
        <v>821</v>
      </c>
      <c r="F596" s="82" t="s">
        <v>853</v>
      </c>
      <c r="G596" s="83" t="s">
        <v>861</v>
      </c>
      <c r="H596" s="84" t="s">
        <v>117</v>
      </c>
      <c r="I596" s="82">
        <v>8</v>
      </c>
      <c r="J596" s="96"/>
      <c r="K596" s="86">
        <v>85</v>
      </c>
      <c r="L596" s="86">
        <v>170</v>
      </c>
      <c r="M596" s="86">
        <v>169.95</v>
      </c>
      <c r="N596" s="86">
        <f t="shared" si="9"/>
        <v>0</v>
      </c>
      <c r="O596" s="97" t="s">
        <v>855</v>
      </c>
      <c r="P596" s="98" t="s">
        <v>120</v>
      </c>
      <c r="Q596">
        <f>--ISNUMBER(IFERROR(SEARCH(Orders!$E18,O596,1),""))</f>
        <v>1</v>
      </c>
      <c r="R596">
        <f>IF(Q596=1,COUNTIF($Q$2:Q596,1),"")</f>
        <v>595</v>
      </c>
      <c r="S596" t="str">
        <f>IFERROR(INDEX($O2:$O986,MATCH(ROWS($Q$2:Q596),$R2:$R986,0)),"")</f>
        <v>Wfw16p7-989-M  W Patch Mid</v>
      </c>
    </row>
    <row r="597" spans="1:19" x14ac:dyDescent="0.25">
      <c r="A597" s="80">
        <v>23</v>
      </c>
      <c r="B597" s="81" t="s">
        <v>851</v>
      </c>
      <c r="C597" s="95" t="s">
        <v>852</v>
      </c>
      <c r="D597" s="95" t="s">
        <v>113</v>
      </c>
      <c r="E597" s="95" t="s">
        <v>821</v>
      </c>
      <c r="F597" s="82" t="s">
        <v>853</v>
      </c>
      <c r="G597" s="83" t="s">
        <v>862</v>
      </c>
      <c r="H597" s="84" t="s">
        <v>117</v>
      </c>
      <c r="I597" s="82">
        <v>8.5</v>
      </c>
      <c r="J597" s="96"/>
      <c r="K597" s="86">
        <v>85</v>
      </c>
      <c r="L597" s="86">
        <v>170</v>
      </c>
      <c r="M597" s="86">
        <v>169.95</v>
      </c>
      <c r="N597" s="86">
        <f t="shared" si="9"/>
        <v>0</v>
      </c>
      <c r="O597" s="97" t="s">
        <v>855</v>
      </c>
      <c r="P597" s="98" t="s">
        <v>120</v>
      </c>
      <c r="Q597">
        <f>--ISNUMBER(IFERROR(SEARCH(Orders!$E18,O597,1),""))</f>
        <v>1</v>
      </c>
      <c r="R597">
        <f>IF(Q597=1,COUNTIF($Q$2:Q597,1),"")</f>
        <v>596</v>
      </c>
      <c r="S597" t="str">
        <f>IFERROR(INDEX($O2:$O986,MATCH(ROWS($Q$2:Q597),$R2:$R986,0)),"")</f>
        <v>Wfw16p7-989-M  W Patch Mid</v>
      </c>
    </row>
    <row r="598" spans="1:19" x14ac:dyDescent="0.25">
      <c r="A598" s="80">
        <v>23</v>
      </c>
      <c r="B598" s="81" t="s">
        <v>851</v>
      </c>
      <c r="C598" s="95" t="s">
        <v>852</v>
      </c>
      <c r="D598" s="95" t="s">
        <v>113</v>
      </c>
      <c r="E598" s="95" t="s">
        <v>821</v>
      </c>
      <c r="F598" s="82" t="s">
        <v>853</v>
      </c>
      <c r="G598" s="83" t="s">
        <v>863</v>
      </c>
      <c r="H598" s="84" t="s">
        <v>117</v>
      </c>
      <c r="I598" s="82">
        <v>9</v>
      </c>
      <c r="J598" s="96"/>
      <c r="K598" s="86">
        <v>85</v>
      </c>
      <c r="L598" s="86">
        <v>170</v>
      </c>
      <c r="M598" s="86">
        <v>169.95</v>
      </c>
      <c r="N598" s="86">
        <f t="shared" si="9"/>
        <v>0</v>
      </c>
      <c r="O598" s="97" t="s">
        <v>855</v>
      </c>
      <c r="P598" s="98" t="s">
        <v>120</v>
      </c>
      <c r="Q598">
        <f>--ISNUMBER(IFERROR(SEARCH(Orders!$E18,O598,1),""))</f>
        <v>1</v>
      </c>
      <c r="R598">
        <f>IF(Q598=1,COUNTIF($Q$2:Q598,1),"")</f>
        <v>597</v>
      </c>
      <c r="S598" t="str">
        <f>IFERROR(INDEX($O2:$O986,MATCH(ROWS($Q$2:Q598),$R2:$R986,0)),"")</f>
        <v>Wfw16p7-989-M  W Patch Mid</v>
      </c>
    </row>
    <row r="599" spans="1:19" x14ac:dyDescent="0.25">
      <c r="A599" s="80">
        <v>23</v>
      </c>
      <c r="B599" s="81" t="s">
        <v>851</v>
      </c>
      <c r="C599" s="95" t="s">
        <v>852</v>
      </c>
      <c r="D599" s="95" t="s">
        <v>113</v>
      </c>
      <c r="E599" s="95" t="s">
        <v>821</v>
      </c>
      <c r="F599" s="82" t="s">
        <v>853</v>
      </c>
      <c r="G599" s="83" t="s">
        <v>864</v>
      </c>
      <c r="H599" s="84" t="s">
        <v>117</v>
      </c>
      <c r="I599" s="82">
        <v>9.5</v>
      </c>
      <c r="J599" s="96"/>
      <c r="K599" s="86">
        <v>85</v>
      </c>
      <c r="L599" s="86">
        <v>170</v>
      </c>
      <c r="M599" s="86">
        <v>169.95</v>
      </c>
      <c r="N599" s="86">
        <f t="shared" si="9"/>
        <v>0</v>
      </c>
      <c r="O599" s="97" t="s">
        <v>855</v>
      </c>
      <c r="P599" s="98" t="s">
        <v>120</v>
      </c>
      <c r="Q599">
        <f>--ISNUMBER(IFERROR(SEARCH(Orders!$E18,O599,1),""))</f>
        <v>1</v>
      </c>
      <c r="R599">
        <f>IF(Q599=1,COUNTIF($Q$2:Q599,1),"")</f>
        <v>598</v>
      </c>
      <c r="S599" t="str">
        <f>IFERROR(INDEX($O2:$O986,MATCH(ROWS($Q$2:Q599),$R2:$R986,0)),"")</f>
        <v>Wfw16p7-989-M  W Patch Mid</v>
      </c>
    </row>
    <row r="600" spans="1:19" x14ac:dyDescent="0.25">
      <c r="A600" s="80">
        <v>23</v>
      </c>
      <c r="B600" s="81" t="s">
        <v>851</v>
      </c>
      <c r="C600" s="95" t="s">
        <v>852</v>
      </c>
      <c r="D600" s="95" t="s">
        <v>113</v>
      </c>
      <c r="E600" s="95" t="s">
        <v>821</v>
      </c>
      <c r="F600" s="82" t="s">
        <v>853</v>
      </c>
      <c r="G600" s="83" t="s">
        <v>865</v>
      </c>
      <c r="H600" s="84" t="s">
        <v>117</v>
      </c>
      <c r="I600" s="82">
        <v>10</v>
      </c>
      <c r="J600" s="96"/>
      <c r="K600" s="86">
        <v>85</v>
      </c>
      <c r="L600" s="86">
        <v>170</v>
      </c>
      <c r="M600" s="86">
        <v>169.95</v>
      </c>
      <c r="N600" s="86">
        <f t="shared" si="9"/>
        <v>0</v>
      </c>
      <c r="O600" s="97" t="s">
        <v>855</v>
      </c>
      <c r="P600" s="98" t="s">
        <v>120</v>
      </c>
      <c r="Q600">
        <f>--ISNUMBER(IFERROR(SEARCH(Orders!$E18,O600,1),""))</f>
        <v>1</v>
      </c>
      <c r="R600">
        <f>IF(Q600=1,COUNTIF($Q$2:Q600,1),"")</f>
        <v>599</v>
      </c>
      <c r="S600" t="str">
        <f>IFERROR(INDEX($O2:$O986,MATCH(ROWS($Q$2:Q600),$R2:$R986,0)),"")</f>
        <v>Wfw16p7-989-M  W Patch Mid</v>
      </c>
    </row>
    <row r="601" spans="1:19" x14ac:dyDescent="0.25">
      <c r="A601" s="80">
        <v>23</v>
      </c>
      <c r="B601" s="81" t="s">
        <v>851</v>
      </c>
      <c r="C601" s="95" t="s">
        <v>852</v>
      </c>
      <c r="D601" s="95" t="s">
        <v>113</v>
      </c>
      <c r="E601" s="95" t="s">
        <v>821</v>
      </c>
      <c r="F601" s="82" t="s">
        <v>853</v>
      </c>
      <c r="G601" s="83" t="s">
        <v>866</v>
      </c>
      <c r="H601" s="84" t="s">
        <v>117</v>
      </c>
      <c r="I601" s="82">
        <v>10.5</v>
      </c>
      <c r="J601" s="96"/>
      <c r="K601" s="86">
        <v>85</v>
      </c>
      <c r="L601" s="86">
        <v>170</v>
      </c>
      <c r="M601" s="86">
        <v>169.95</v>
      </c>
      <c r="N601" s="86">
        <f t="shared" si="9"/>
        <v>0</v>
      </c>
      <c r="O601" s="97" t="s">
        <v>855</v>
      </c>
      <c r="P601" s="98" t="s">
        <v>120</v>
      </c>
      <c r="Q601">
        <f>--ISNUMBER(IFERROR(SEARCH(Orders!$E18,O601,1),""))</f>
        <v>1</v>
      </c>
      <c r="R601">
        <f>IF(Q601=1,COUNTIF($Q$2:Q601,1),"")</f>
        <v>600</v>
      </c>
      <c r="S601" t="str">
        <f>IFERROR(INDEX($O2:$O986,MATCH(ROWS($Q$2:Q601),$R2:$R986,0)),"")</f>
        <v>Wfw16p7-989-M  W Patch Mid</v>
      </c>
    </row>
    <row r="602" spans="1:19" x14ac:dyDescent="0.25">
      <c r="A602" s="80">
        <v>23</v>
      </c>
      <c r="B602" s="81" t="s">
        <v>851</v>
      </c>
      <c r="C602" s="95" t="s">
        <v>852</v>
      </c>
      <c r="D602" s="95" t="s">
        <v>113</v>
      </c>
      <c r="E602" s="95" t="s">
        <v>821</v>
      </c>
      <c r="F602" s="82" t="s">
        <v>853</v>
      </c>
      <c r="G602" s="83" t="s">
        <v>867</v>
      </c>
      <c r="H602" s="84" t="s">
        <v>117</v>
      </c>
      <c r="I602" s="82">
        <v>11</v>
      </c>
      <c r="J602" s="96"/>
      <c r="K602" s="86">
        <v>85</v>
      </c>
      <c r="L602" s="86">
        <v>170</v>
      </c>
      <c r="M602" s="86">
        <v>169.95</v>
      </c>
      <c r="N602" s="86">
        <f t="shared" si="9"/>
        <v>0</v>
      </c>
      <c r="O602" s="97" t="s">
        <v>855</v>
      </c>
      <c r="P602" s="98" t="s">
        <v>120</v>
      </c>
      <c r="Q602">
        <f>--ISNUMBER(IFERROR(SEARCH(Orders!$E18,O602,1),""))</f>
        <v>1</v>
      </c>
      <c r="R602">
        <f>IF(Q602=1,COUNTIF($Q$2:Q602,1),"")</f>
        <v>601</v>
      </c>
      <c r="S602" t="str">
        <f>IFERROR(INDEX($O2:$O986,MATCH(ROWS($Q$2:Q602),$R2:$R986,0)),"")</f>
        <v>Wfw16p7-989-M  W Patch Mid</v>
      </c>
    </row>
    <row r="603" spans="1:19" x14ac:dyDescent="0.25">
      <c r="A603" s="80">
        <v>27</v>
      </c>
      <c r="B603" s="81" t="s">
        <v>868</v>
      </c>
      <c r="C603" s="95" t="s">
        <v>578</v>
      </c>
      <c r="D603" s="95" t="s">
        <v>113</v>
      </c>
      <c r="E603" s="95" t="s">
        <v>869</v>
      </c>
      <c r="F603" s="82" t="s">
        <v>579</v>
      </c>
      <c r="G603" s="83" t="s">
        <v>870</v>
      </c>
      <c r="H603" s="84" t="s">
        <v>117</v>
      </c>
      <c r="I603" s="82">
        <v>5</v>
      </c>
      <c r="J603" s="96"/>
      <c r="K603" s="86">
        <v>75</v>
      </c>
      <c r="L603" s="86">
        <v>150</v>
      </c>
      <c r="M603" s="86">
        <v>149.94999999999999</v>
      </c>
      <c r="N603" s="86">
        <f t="shared" si="9"/>
        <v>0</v>
      </c>
      <c r="O603" s="97" t="s">
        <v>871</v>
      </c>
      <c r="P603" s="98" t="s">
        <v>120</v>
      </c>
      <c r="Q603">
        <f>--ISNUMBER(IFERROR(SEARCH(Orders!$E18,O603,1),""))</f>
        <v>1</v>
      </c>
      <c r="R603">
        <f>IF(Q603=1,COUNTIF($Q$2:Q603,1),"")</f>
        <v>602</v>
      </c>
      <c r="S603" t="str">
        <f>IFERROR(INDEX($O2:$O986,MATCH(ROWS($Q$2:Q603),$R2:$R986,0)),"")</f>
        <v>Wfw19lm1-303-M  W Lucie Mid</v>
      </c>
    </row>
    <row r="604" spans="1:19" x14ac:dyDescent="0.25">
      <c r="A604" s="80">
        <v>27</v>
      </c>
      <c r="B604" s="81" t="s">
        <v>868</v>
      </c>
      <c r="C604" s="95" t="s">
        <v>578</v>
      </c>
      <c r="D604" s="95" t="s">
        <v>113</v>
      </c>
      <c r="E604" s="95" t="s">
        <v>869</v>
      </c>
      <c r="F604" s="82" t="s">
        <v>579</v>
      </c>
      <c r="G604" s="83" t="s">
        <v>872</v>
      </c>
      <c r="H604" s="84" t="s">
        <v>117</v>
      </c>
      <c r="I604" s="82">
        <v>5.5</v>
      </c>
      <c r="J604" s="96"/>
      <c r="K604" s="86">
        <v>75</v>
      </c>
      <c r="L604" s="86">
        <v>150</v>
      </c>
      <c r="M604" s="86">
        <v>149.94999999999999</v>
      </c>
      <c r="N604" s="86">
        <f t="shared" si="9"/>
        <v>0</v>
      </c>
      <c r="O604" s="97" t="s">
        <v>871</v>
      </c>
      <c r="P604" s="98" t="s">
        <v>120</v>
      </c>
      <c r="Q604">
        <f>--ISNUMBER(IFERROR(SEARCH(Orders!$E18,O604,1),""))</f>
        <v>1</v>
      </c>
      <c r="R604">
        <f>IF(Q604=1,COUNTIF($Q$2:Q604,1),"")</f>
        <v>603</v>
      </c>
      <c r="S604" t="str">
        <f>IFERROR(INDEX($O2:$O986,MATCH(ROWS($Q$2:Q604),$R2:$R986,0)),"")</f>
        <v>Wfw19lm1-303-M  W Lucie Mid</v>
      </c>
    </row>
    <row r="605" spans="1:19" x14ac:dyDescent="0.25">
      <c r="A605" s="80">
        <v>27</v>
      </c>
      <c r="B605" s="81" t="s">
        <v>868</v>
      </c>
      <c r="C605" s="95" t="s">
        <v>578</v>
      </c>
      <c r="D605" s="95" t="s">
        <v>113</v>
      </c>
      <c r="E605" s="95" t="s">
        <v>869</v>
      </c>
      <c r="F605" s="82" t="s">
        <v>579</v>
      </c>
      <c r="G605" s="83" t="s">
        <v>873</v>
      </c>
      <c r="H605" s="84" t="s">
        <v>117</v>
      </c>
      <c r="I605" s="82">
        <v>6</v>
      </c>
      <c r="J605" s="96"/>
      <c r="K605" s="86">
        <v>75</v>
      </c>
      <c r="L605" s="86">
        <v>150</v>
      </c>
      <c r="M605" s="86">
        <v>149.94999999999999</v>
      </c>
      <c r="N605" s="86">
        <f t="shared" si="9"/>
        <v>0</v>
      </c>
      <c r="O605" s="97" t="s">
        <v>871</v>
      </c>
      <c r="P605" s="98" t="s">
        <v>120</v>
      </c>
      <c r="Q605">
        <f>--ISNUMBER(IFERROR(SEARCH(Orders!$E18,O605,1),""))</f>
        <v>1</v>
      </c>
      <c r="R605">
        <f>IF(Q605=1,COUNTIF($Q$2:Q605,1),"")</f>
        <v>604</v>
      </c>
      <c r="S605" t="str">
        <f>IFERROR(INDEX($O2:$O986,MATCH(ROWS($Q$2:Q605),$R2:$R986,0)),"")</f>
        <v>Wfw19lm1-303-M  W Lucie Mid</v>
      </c>
    </row>
    <row r="606" spans="1:19" x14ac:dyDescent="0.25">
      <c r="A606" s="80">
        <v>27</v>
      </c>
      <c r="B606" s="81" t="s">
        <v>868</v>
      </c>
      <c r="C606" s="95" t="s">
        <v>578</v>
      </c>
      <c r="D606" s="95" t="s">
        <v>113</v>
      </c>
      <c r="E606" s="95" t="s">
        <v>869</v>
      </c>
      <c r="F606" s="82" t="s">
        <v>579</v>
      </c>
      <c r="G606" s="83" t="s">
        <v>874</v>
      </c>
      <c r="H606" s="84" t="s">
        <v>117</v>
      </c>
      <c r="I606" s="82">
        <v>6.5</v>
      </c>
      <c r="J606" s="96"/>
      <c r="K606" s="86">
        <v>75</v>
      </c>
      <c r="L606" s="86">
        <v>150</v>
      </c>
      <c r="M606" s="86">
        <v>149.94999999999999</v>
      </c>
      <c r="N606" s="86">
        <f t="shared" si="9"/>
        <v>0</v>
      </c>
      <c r="O606" s="97" t="s">
        <v>871</v>
      </c>
      <c r="P606" s="98" t="s">
        <v>120</v>
      </c>
      <c r="Q606">
        <f>--ISNUMBER(IFERROR(SEARCH(Orders!$E18,O606,1),""))</f>
        <v>1</v>
      </c>
      <c r="R606">
        <f>IF(Q606=1,COUNTIF($Q$2:Q606,1),"")</f>
        <v>605</v>
      </c>
      <c r="S606" t="str">
        <f>IFERROR(INDEX($O2:$O986,MATCH(ROWS($Q$2:Q606),$R2:$R986,0)),"")</f>
        <v>Wfw19lm1-303-M  W Lucie Mid</v>
      </c>
    </row>
    <row r="607" spans="1:19" x14ac:dyDescent="0.25">
      <c r="A607" s="80">
        <v>27</v>
      </c>
      <c r="B607" s="81" t="s">
        <v>868</v>
      </c>
      <c r="C607" s="95" t="s">
        <v>578</v>
      </c>
      <c r="D607" s="95" t="s">
        <v>113</v>
      </c>
      <c r="E607" s="95" t="s">
        <v>869</v>
      </c>
      <c r="F607" s="82" t="s">
        <v>579</v>
      </c>
      <c r="G607" s="83" t="s">
        <v>875</v>
      </c>
      <c r="H607" s="84" t="s">
        <v>117</v>
      </c>
      <c r="I607" s="82">
        <v>7</v>
      </c>
      <c r="J607" s="96"/>
      <c r="K607" s="86">
        <v>75</v>
      </c>
      <c r="L607" s="86">
        <v>150</v>
      </c>
      <c r="M607" s="86">
        <v>149.94999999999999</v>
      </c>
      <c r="N607" s="86">
        <f t="shared" si="9"/>
        <v>0</v>
      </c>
      <c r="O607" s="97" t="s">
        <v>871</v>
      </c>
      <c r="P607" s="98" t="s">
        <v>120</v>
      </c>
      <c r="Q607">
        <f>--ISNUMBER(IFERROR(SEARCH(Orders!$E18,O607,1),""))</f>
        <v>1</v>
      </c>
      <c r="R607">
        <f>IF(Q607=1,COUNTIF($Q$2:Q607,1),"")</f>
        <v>606</v>
      </c>
      <c r="S607" t="str">
        <f>IFERROR(INDEX($O2:$O986,MATCH(ROWS($Q$2:Q607),$R2:$R986,0)),"")</f>
        <v>Wfw19lm1-303-M  W Lucie Mid</v>
      </c>
    </row>
    <row r="608" spans="1:19" x14ac:dyDescent="0.25">
      <c r="A608" s="80">
        <v>27</v>
      </c>
      <c r="B608" s="81" t="s">
        <v>868</v>
      </c>
      <c r="C608" s="95" t="s">
        <v>578</v>
      </c>
      <c r="D608" s="95" t="s">
        <v>113</v>
      </c>
      <c r="E608" s="95" t="s">
        <v>869</v>
      </c>
      <c r="F608" s="82" t="s">
        <v>579</v>
      </c>
      <c r="G608" s="83" t="s">
        <v>876</v>
      </c>
      <c r="H608" s="84" t="s">
        <v>117</v>
      </c>
      <c r="I608" s="82">
        <v>7.5</v>
      </c>
      <c r="J608" s="96"/>
      <c r="K608" s="86">
        <v>75</v>
      </c>
      <c r="L608" s="86">
        <v>150</v>
      </c>
      <c r="M608" s="86">
        <v>149.94999999999999</v>
      </c>
      <c r="N608" s="86">
        <f t="shared" si="9"/>
        <v>0</v>
      </c>
      <c r="O608" s="97" t="s">
        <v>871</v>
      </c>
      <c r="P608" s="98" t="s">
        <v>120</v>
      </c>
      <c r="Q608">
        <f>--ISNUMBER(IFERROR(SEARCH(Orders!$E18,O608,1),""))</f>
        <v>1</v>
      </c>
      <c r="R608">
        <f>IF(Q608=1,COUNTIF($Q$2:Q608,1),"")</f>
        <v>607</v>
      </c>
      <c r="S608" t="str">
        <f>IFERROR(INDEX($O2:$O986,MATCH(ROWS($Q$2:Q608),$R2:$R986,0)),"")</f>
        <v>Wfw19lm1-303-M  W Lucie Mid</v>
      </c>
    </row>
    <row r="609" spans="1:19" x14ac:dyDescent="0.25">
      <c r="A609" s="80">
        <v>27</v>
      </c>
      <c r="B609" s="81" t="s">
        <v>868</v>
      </c>
      <c r="C609" s="95" t="s">
        <v>578</v>
      </c>
      <c r="D609" s="95" t="s">
        <v>113</v>
      </c>
      <c r="E609" s="95" t="s">
        <v>869</v>
      </c>
      <c r="F609" s="82" t="s">
        <v>579</v>
      </c>
      <c r="G609" s="83" t="s">
        <v>877</v>
      </c>
      <c r="H609" s="84" t="s">
        <v>117</v>
      </c>
      <c r="I609" s="82">
        <v>8</v>
      </c>
      <c r="J609" s="96"/>
      <c r="K609" s="86">
        <v>75</v>
      </c>
      <c r="L609" s="86">
        <v>150</v>
      </c>
      <c r="M609" s="86">
        <v>149.94999999999999</v>
      </c>
      <c r="N609" s="86">
        <f t="shared" si="9"/>
        <v>0</v>
      </c>
      <c r="O609" s="97" t="s">
        <v>871</v>
      </c>
      <c r="P609" s="98" t="s">
        <v>120</v>
      </c>
      <c r="Q609">
        <f>--ISNUMBER(IFERROR(SEARCH(Orders!$E18,O609,1),""))</f>
        <v>1</v>
      </c>
      <c r="R609">
        <f>IF(Q609=1,COUNTIF($Q$2:Q609,1),"")</f>
        <v>608</v>
      </c>
      <c r="S609" t="str">
        <f>IFERROR(INDEX($O2:$O986,MATCH(ROWS($Q$2:Q609),$R2:$R986,0)),"")</f>
        <v>Wfw19lm1-303-M  W Lucie Mid</v>
      </c>
    </row>
    <row r="610" spans="1:19" x14ac:dyDescent="0.25">
      <c r="A610" s="80">
        <v>27</v>
      </c>
      <c r="B610" s="81" t="s">
        <v>868</v>
      </c>
      <c r="C610" s="95" t="s">
        <v>578</v>
      </c>
      <c r="D610" s="95" t="s">
        <v>113</v>
      </c>
      <c r="E610" s="95" t="s">
        <v>869</v>
      </c>
      <c r="F610" s="82" t="s">
        <v>579</v>
      </c>
      <c r="G610" s="83" t="s">
        <v>878</v>
      </c>
      <c r="H610" s="84" t="s">
        <v>117</v>
      </c>
      <c r="I610" s="82">
        <v>8.5</v>
      </c>
      <c r="J610" s="96"/>
      <c r="K610" s="86">
        <v>75</v>
      </c>
      <c r="L610" s="86">
        <v>150</v>
      </c>
      <c r="M610" s="86">
        <v>149.94999999999999</v>
      </c>
      <c r="N610" s="86">
        <f t="shared" si="9"/>
        <v>0</v>
      </c>
      <c r="O610" s="97" t="s">
        <v>871</v>
      </c>
      <c r="P610" s="98" t="s">
        <v>120</v>
      </c>
      <c r="Q610">
        <f>--ISNUMBER(IFERROR(SEARCH(Orders!$E18,O610,1),""))</f>
        <v>1</v>
      </c>
      <c r="R610">
        <f>IF(Q610=1,COUNTIF($Q$2:Q610,1),"")</f>
        <v>609</v>
      </c>
      <c r="S610" t="str">
        <f>IFERROR(INDEX($O2:$O986,MATCH(ROWS($Q$2:Q610),$R2:$R986,0)),"")</f>
        <v>Wfw19lm1-303-M  W Lucie Mid</v>
      </c>
    </row>
    <row r="611" spans="1:19" x14ac:dyDescent="0.25">
      <c r="A611" s="80">
        <v>27</v>
      </c>
      <c r="B611" s="81" t="s">
        <v>868</v>
      </c>
      <c r="C611" s="95" t="s">
        <v>578</v>
      </c>
      <c r="D611" s="95" t="s">
        <v>113</v>
      </c>
      <c r="E611" s="95" t="s">
        <v>869</v>
      </c>
      <c r="F611" s="82" t="s">
        <v>579</v>
      </c>
      <c r="G611" s="83" t="s">
        <v>879</v>
      </c>
      <c r="H611" s="84" t="s">
        <v>117</v>
      </c>
      <c r="I611" s="82">
        <v>9</v>
      </c>
      <c r="J611" s="96"/>
      <c r="K611" s="86">
        <v>75</v>
      </c>
      <c r="L611" s="86">
        <v>150</v>
      </c>
      <c r="M611" s="86">
        <v>149.94999999999999</v>
      </c>
      <c r="N611" s="86">
        <f t="shared" si="9"/>
        <v>0</v>
      </c>
      <c r="O611" s="97" t="s">
        <v>871</v>
      </c>
      <c r="P611" s="98" t="s">
        <v>120</v>
      </c>
      <c r="Q611">
        <f>--ISNUMBER(IFERROR(SEARCH(Orders!$E18,O611,1),""))</f>
        <v>1</v>
      </c>
      <c r="R611">
        <f>IF(Q611=1,COUNTIF($Q$2:Q611,1),"")</f>
        <v>610</v>
      </c>
      <c r="S611" t="str">
        <f>IFERROR(INDEX($O2:$O986,MATCH(ROWS($Q$2:Q611),$R2:$R986,0)),"")</f>
        <v>Wfw19lm1-303-M  W Lucie Mid</v>
      </c>
    </row>
    <row r="612" spans="1:19" x14ac:dyDescent="0.25">
      <c r="A612" s="80">
        <v>27</v>
      </c>
      <c r="B612" s="81" t="s">
        <v>868</v>
      </c>
      <c r="C612" s="95" t="s">
        <v>578</v>
      </c>
      <c r="D612" s="95" t="s">
        <v>113</v>
      </c>
      <c r="E612" s="95" t="s">
        <v>869</v>
      </c>
      <c r="F612" s="82" t="s">
        <v>579</v>
      </c>
      <c r="G612" s="83" t="s">
        <v>880</v>
      </c>
      <c r="H612" s="84" t="s">
        <v>117</v>
      </c>
      <c r="I612" s="82">
        <v>9.5</v>
      </c>
      <c r="J612" s="96"/>
      <c r="K612" s="86">
        <v>75</v>
      </c>
      <c r="L612" s="86">
        <v>150</v>
      </c>
      <c r="M612" s="86">
        <v>149.94999999999999</v>
      </c>
      <c r="N612" s="86">
        <f t="shared" si="9"/>
        <v>0</v>
      </c>
      <c r="O612" s="97" t="s">
        <v>871</v>
      </c>
      <c r="P612" s="98" t="s">
        <v>120</v>
      </c>
      <c r="Q612">
        <f>--ISNUMBER(IFERROR(SEARCH(Orders!$E18,O612,1),""))</f>
        <v>1</v>
      </c>
      <c r="R612">
        <f>IF(Q612=1,COUNTIF($Q$2:Q612,1),"")</f>
        <v>611</v>
      </c>
      <c r="S612" t="str">
        <f>IFERROR(INDEX($O2:$O986,MATCH(ROWS($Q$2:Q612),$R2:$R986,0)),"")</f>
        <v>Wfw19lm1-303-M  W Lucie Mid</v>
      </c>
    </row>
    <row r="613" spans="1:19" x14ac:dyDescent="0.25">
      <c r="A613" s="80">
        <v>27</v>
      </c>
      <c r="B613" s="81" t="s">
        <v>868</v>
      </c>
      <c r="C613" s="95" t="s">
        <v>578</v>
      </c>
      <c r="D613" s="95" t="s">
        <v>113</v>
      </c>
      <c r="E613" s="95" t="s">
        <v>869</v>
      </c>
      <c r="F613" s="82" t="s">
        <v>579</v>
      </c>
      <c r="G613" s="83" t="s">
        <v>881</v>
      </c>
      <c r="H613" s="84" t="s">
        <v>117</v>
      </c>
      <c r="I613" s="82">
        <v>10</v>
      </c>
      <c r="J613" s="96"/>
      <c r="K613" s="86">
        <v>75</v>
      </c>
      <c r="L613" s="86">
        <v>150</v>
      </c>
      <c r="M613" s="86">
        <v>149.94999999999999</v>
      </c>
      <c r="N613" s="86">
        <f t="shared" si="9"/>
        <v>0</v>
      </c>
      <c r="O613" s="97" t="s">
        <v>871</v>
      </c>
      <c r="P613" s="98" t="s">
        <v>120</v>
      </c>
      <c r="Q613">
        <f>--ISNUMBER(IFERROR(SEARCH(Orders!$E18,O613,1),""))</f>
        <v>1</v>
      </c>
      <c r="R613">
        <f>IF(Q613=1,COUNTIF($Q$2:Q613,1),"")</f>
        <v>612</v>
      </c>
      <c r="S613" t="str">
        <f>IFERROR(INDEX($O2:$O986,MATCH(ROWS($Q$2:Q613),$R2:$R986,0)),"")</f>
        <v>Wfw19lm1-303-M  W Lucie Mid</v>
      </c>
    </row>
    <row r="614" spans="1:19" x14ac:dyDescent="0.25">
      <c r="A614" s="80">
        <v>27</v>
      </c>
      <c r="B614" s="81" t="s">
        <v>868</v>
      </c>
      <c r="C614" s="95" t="s">
        <v>578</v>
      </c>
      <c r="D614" s="95" t="s">
        <v>113</v>
      </c>
      <c r="E614" s="95" t="s">
        <v>869</v>
      </c>
      <c r="F614" s="82" t="s">
        <v>579</v>
      </c>
      <c r="G614" s="83" t="s">
        <v>882</v>
      </c>
      <c r="H614" s="84" t="s">
        <v>117</v>
      </c>
      <c r="I614" s="82">
        <v>10.5</v>
      </c>
      <c r="J614" s="96"/>
      <c r="K614" s="86">
        <v>75</v>
      </c>
      <c r="L614" s="86">
        <v>150</v>
      </c>
      <c r="M614" s="86">
        <v>149.94999999999999</v>
      </c>
      <c r="N614" s="86">
        <f t="shared" si="9"/>
        <v>0</v>
      </c>
      <c r="O614" s="97" t="s">
        <v>871</v>
      </c>
      <c r="P614" s="98" t="s">
        <v>120</v>
      </c>
      <c r="Q614">
        <f>--ISNUMBER(IFERROR(SEARCH(Orders!$E18,O614,1),""))</f>
        <v>1</v>
      </c>
      <c r="R614">
        <f>IF(Q614=1,COUNTIF($Q$2:Q614,1),"")</f>
        <v>613</v>
      </c>
      <c r="S614" t="str">
        <f>IFERROR(INDEX($O2:$O986,MATCH(ROWS($Q$2:Q614),$R2:$R986,0)),"")</f>
        <v>Wfw19lm1-303-M  W Lucie Mid</v>
      </c>
    </row>
    <row r="615" spans="1:19" x14ac:dyDescent="0.25">
      <c r="A615" s="80">
        <v>27</v>
      </c>
      <c r="B615" s="81" t="s">
        <v>868</v>
      </c>
      <c r="C615" s="95" t="s">
        <v>578</v>
      </c>
      <c r="D615" s="95" t="s">
        <v>113</v>
      </c>
      <c r="E615" s="95" t="s">
        <v>869</v>
      </c>
      <c r="F615" s="82" t="s">
        <v>579</v>
      </c>
      <c r="G615" s="83" t="s">
        <v>883</v>
      </c>
      <c r="H615" s="84" t="s">
        <v>117</v>
      </c>
      <c r="I615" s="82">
        <v>11</v>
      </c>
      <c r="J615" s="96"/>
      <c r="K615" s="86">
        <v>75</v>
      </c>
      <c r="L615" s="86">
        <v>150</v>
      </c>
      <c r="M615" s="86">
        <v>149.94999999999999</v>
      </c>
      <c r="N615" s="86">
        <f t="shared" si="9"/>
        <v>0</v>
      </c>
      <c r="O615" s="97" t="s">
        <v>871</v>
      </c>
      <c r="P615" s="98" t="s">
        <v>120</v>
      </c>
      <c r="Q615">
        <f>--ISNUMBER(IFERROR(SEARCH(Orders!$E18,O615,1),""))</f>
        <v>1</v>
      </c>
      <c r="R615">
        <f>IF(Q615=1,COUNTIF($Q$2:Q615,1),"")</f>
        <v>614</v>
      </c>
      <c r="S615" t="str">
        <f>IFERROR(INDEX($O2:$O986,MATCH(ROWS($Q$2:Q615),$R2:$R986,0)),"")</f>
        <v>Wfw19lm1-303-M  W Lucie Mid</v>
      </c>
    </row>
    <row r="616" spans="1:19" x14ac:dyDescent="0.25">
      <c r="A616" s="80">
        <v>27</v>
      </c>
      <c r="B616" s="81" t="s">
        <v>884</v>
      </c>
      <c r="C616" s="95" t="s">
        <v>434</v>
      </c>
      <c r="D616" s="95" t="s">
        <v>113</v>
      </c>
      <c r="E616" s="95" t="s">
        <v>869</v>
      </c>
      <c r="F616" s="82" t="s">
        <v>436</v>
      </c>
      <c r="G616" s="83" t="s">
        <v>885</v>
      </c>
      <c r="H616" s="84" t="s">
        <v>117</v>
      </c>
      <c r="I616" s="82">
        <v>5</v>
      </c>
      <c r="J616" s="96"/>
      <c r="K616" s="86">
        <v>75</v>
      </c>
      <c r="L616" s="86">
        <v>150</v>
      </c>
      <c r="M616" s="86">
        <v>149.94999999999999</v>
      </c>
      <c r="N616" s="86">
        <f t="shared" si="9"/>
        <v>0</v>
      </c>
      <c r="O616" s="97" t="s">
        <v>886</v>
      </c>
      <c r="P616" s="98" t="s">
        <v>120</v>
      </c>
      <c r="Q616">
        <f>--ISNUMBER(IFERROR(SEARCH(Orders!$E18,O616,1),""))</f>
        <v>1</v>
      </c>
      <c r="R616">
        <f>IF(Q616=1,COUNTIF($Q$2:Q616,1),"")</f>
        <v>615</v>
      </c>
      <c r="S616" t="str">
        <f>IFERROR(INDEX($O2:$O986,MATCH(ROWS($Q$2:Q616),$R2:$R986,0)),"")</f>
        <v>Wfw19lm9-009-M  W Lucie Mid</v>
      </c>
    </row>
    <row r="617" spans="1:19" x14ac:dyDescent="0.25">
      <c r="A617" s="80">
        <v>27</v>
      </c>
      <c r="B617" s="81" t="s">
        <v>884</v>
      </c>
      <c r="C617" s="95" t="s">
        <v>434</v>
      </c>
      <c r="D617" s="95" t="s">
        <v>113</v>
      </c>
      <c r="E617" s="95" t="s">
        <v>869</v>
      </c>
      <c r="F617" s="82" t="s">
        <v>436</v>
      </c>
      <c r="G617" s="83" t="s">
        <v>887</v>
      </c>
      <c r="H617" s="84" t="s">
        <v>117</v>
      </c>
      <c r="I617" s="82">
        <v>5.5</v>
      </c>
      <c r="J617" s="96"/>
      <c r="K617" s="86">
        <v>75</v>
      </c>
      <c r="L617" s="86">
        <v>150</v>
      </c>
      <c r="M617" s="86">
        <v>149.94999999999999</v>
      </c>
      <c r="N617" s="86">
        <f t="shared" si="9"/>
        <v>0</v>
      </c>
      <c r="O617" s="97" t="s">
        <v>886</v>
      </c>
      <c r="P617" s="98" t="s">
        <v>120</v>
      </c>
      <c r="Q617">
        <f>--ISNUMBER(IFERROR(SEARCH(Orders!$E18,O617,1),""))</f>
        <v>1</v>
      </c>
      <c r="R617">
        <f>IF(Q617=1,COUNTIF($Q$2:Q617,1),"")</f>
        <v>616</v>
      </c>
      <c r="S617" t="str">
        <f>IFERROR(INDEX($O2:$O986,MATCH(ROWS($Q$2:Q617),$R2:$R986,0)),"")</f>
        <v>Wfw19lm9-009-M  W Lucie Mid</v>
      </c>
    </row>
    <row r="618" spans="1:19" x14ac:dyDescent="0.25">
      <c r="A618" s="80">
        <v>27</v>
      </c>
      <c r="B618" s="81" t="s">
        <v>884</v>
      </c>
      <c r="C618" s="95" t="s">
        <v>434</v>
      </c>
      <c r="D618" s="95" t="s">
        <v>113</v>
      </c>
      <c r="E618" s="95" t="s">
        <v>869</v>
      </c>
      <c r="F618" s="82" t="s">
        <v>436</v>
      </c>
      <c r="G618" s="83" t="s">
        <v>888</v>
      </c>
      <c r="H618" s="84" t="s">
        <v>117</v>
      </c>
      <c r="I618" s="82">
        <v>6</v>
      </c>
      <c r="J618" s="96"/>
      <c r="K618" s="86">
        <v>75</v>
      </c>
      <c r="L618" s="86">
        <v>150</v>
      </c>
      <c r="M618" s="86">
        <v>149.94999999999999</v>
      </c>
      <c r="N618" s="86">
        <f t="shared" si="9"/>
        <v>0</v>
      </c>
      <c r="O618" s="97" t="s">
        <v>886</v>
      </c>
      <c r="P618" s="98" t="s">
        <v>120</v>
      </c>
      <c r="Q618">
        <f>--ISNUMBER(IFERROR(SEARCH(Orders!$E18,O618,1),""))</f>
        <v>1</v>
      </c>
      <c r="R618">
        <f>IF(Q618=1,COUNTIF($Q$2:Q618,1),"")</f>
        <v>617</v>
      </c>
      <c r="S618" t="str">
        <f>IFERROR(INDEX($O2:$O986,MATCH(ROWS($Q$2:Q618),$R2:$R986,0)),"")</f>
        <v>Wfw19lm9-009-M  W Lucie Mid</v>
      </c>
    </row>
    <row r="619" spans="1:19" x14ac:dyDescent="0.25">
      <c r="A619" s="80">
        <v>27</v>
      </c>
      <c r="B619" s="81" t="s">
        <v>884</v>
      </c>
      <c r="C619" s="95" t="s">
        <v>434</v>
      </c>
      <c r="D619" s="95" t="s">
        <v>113</v>
      </c>
      <c r="E619" s="95" t="s">
        <v>869</v>
      </c>
      <c r="F619" s="82" t="s">
        <v>436</v>
      </c>
      <c r="G619" s="83" t="s">
        <v>889</v>
      </c>
      <c r="H619" s="84" t="s">
        <v>117</v>
      </c>
      <c r="I619" s="82">
        <v>6.5</v>
      </c>
      <c r="J619" s="96"/>
      <c r="K619" s="86">
        <v>75</v>
      </c>
      <c r="L619" s="86">
        <v>150</v>
      </c>
      <c r="M619" s="86">
        <v>149.94999999999999</v>
      </c>
      <c r="N619" s="86">
        <f t="shared" si="9"/>
        <v>0</v>
      </c>
      <c r="O619" s="97" t="s">
        <v>886</v>
      </c>
      <c r="P619" s="98" t="s">
        <v>120</v>
      </c>
      <c r="Q619">
        <f>--ISNUMBER(IFERROR(SEARCH(Orders!$E18,O619,1),""))</f>
        <v>1</v>
      </c>
      <c r="R619">
        <f>IF(Q619=1,COUNTIF($Q$2:Q619,1),"")</f>
        <v>618</v>
      </c>
      <c r="S619" t="str">
        <f>IFERROR(INDEX($O2:$O986,MATCH(ROWS($Q$2:Q619),$R2:$R986,0)),"")</f>
        <v>Wfw19lm9-009-M  W Lucie Mid</v>
      </c>
    </row>
    <row r="620" spans="1:19" x14ac:dyDescent="0.25">
      <c r="A620" s="80">
        <v>27</v>
      </c>
      <c r="B620" s="81" t="s">
        <v>884</v>
      </c>
      <c r="C620" s="95" t="s">
        <v>434</v>
      </c>
      <c r="D620" s="95" t="s">
        <v>113</v>
      </c>
      <c r="E620" s="95" t="s">
        <v>869</v>
      </c>
      <c r="F620" s="82" t="s">
        <v>436</v>
      </c>
      <c r="G620" s="83" t="s">
        <v>890</v>
      </c>
      <c r="H620" s="84" t="s">
        <v>117</v>
      </c>
      <c r="I620" s="82">
        <v>7</v>
      </c>
      <c r="J620" s="96"/>
      <c r="K620" s="86">
        <v>75</v>
      </c>
      <c r="L620" s="86">
        <v>150</v>
      </c>
      <c r="M620" s="86">
        <v>149.94999999999999</v>
      </c>
      <c r="N620" s="86">
        <f t="shared" si="9"/>
        <v>0</v>
      </c>
      <c r="O620" s="97" t="s">
        <v>886</v>
      </c>
      <c r="P620" s="98" t="s">
        <v>120</v>
      </c>
      <c r="Q620">
        <f>--ISNUMBER(IFERROR(SEARCH(Orders!$E18,O620,1),""))</f>
        <v>1</v>
      </c>
      <c r="R620">
        <f>IF(Q620=1,COUNTIF($Q$2:Q620,1),"")</f>
        <v>619</v>
      </c>
      <c r="S620" t="str">
        <f>IFERROR(INDEX($O2:$O986,MATCH(ROWS($Q$2:Q620),$R2:$R986,0)),"")</f>
        <v>Wfw19lm9-009-M  W Lucie Mid</v>
      </c>
    </row>
    <row r="621" spans="1:19" x14ac:dyDescent="0.25">
      <c r="A621" s="80">
        <v>27</v>
      </c>
      <c r="B621" s="81" t="s">
        <v>884</v>
      </c>
      <c r="C621" s="95" t="s">
        <v>434</v>
      </c>
      <c r="D621" s="95" t="s">
        <v>113</v>
      </c>
      <c r="E621" s="95" t="s">
        <v>869</v>
      </c>
      <c r="F621" s="82" t="s">
        <v>436</v>
      </c>
      <c r="G621" s="83" t="s">
        <v>891</v>
      </c>
      <c r="H621" s="84" t="s">
        <v>117</v>
      </c>
      <c r="I621" s="82">
        <v>7.5</v>
      </c>
      <c r="J621" s="96"/>
      <c r="K621" s="86">
        <v>75</v>
      </c>
      <c r="L621" s="86">
        <v>150</v>
      </c>
      <c r="M621" s="86">
        <v>149.94999999999999</v>
      </c>
      <c r="N621" s="86">
        <f t="shared" si="9"/>
        <v>0</v>
      </c>
      <c r="O621" s="97" t="s">
        <v>886</v>
      </c>
      <c r="P621" s="98" t="s">
        <v>120</v>
      </c>
      <c r="Q621">
        <f>--ISNUMBER(IFERROR(SEARCH(Orders!$E18,O621,1),""))</f>
        <v>1</v>
      </c>
      <c r="R621">
        <f>IF(Q621=1,COUNTIF($Q$2:Q621,1),"")</f>
        <v>620</v>
      </c>
      <c r="S621" t="str">
        <f>IFERROR(INDEX($O2:$O986,MATCH(ROWS($Q$2:Q621),$R2:$R986,0)),"")</f>
        <v>Wfw19lm9-009-M  W Lucie Mid</v>
      </c>
    </row>
    <row r="622" spans="1:19" x14ac:dyDescent="0.25">
      <c r="A622" s="80">
        <v>27</v>
      </c>
      <c r="B622" s="81" t="s">
        <v>884</v>
      </c>
      <c r="C622" s="95" t="s">
        <v>434</v>
      </c>
      <c r="D622" s="95" t="s">
        <v>113</v>
      </c>
      <c r="E622" s="95" t="s">
        <v>869</v>
      </c>
      <c r="F622" s="82" t="s">
        <v>436</v>
      </c>
      <c r="G622" s="83" t="s">
        <v>892</v>
      </c>
      <c r="H622" s="84" t="s">
        <v>117</v>
      </c>
      <c r="I622" s="82">
        <v>8</v>
      </c>
      <c r="J622" s="96"/>
      <c r="K622" s="86">
        <v>75</v>
      </c>
      <c r="L622" s="86">
        <v>150</v>
      </c>
      <c r="M622" s="86">
        <v>149.94999999999999</v>
      </c>
      <c r="N622" s="86">
        <f t="shared" si="9"/>
        <v>0</v>
      </c>
      <c r="O622" s="97" t="s">
        <v>886</v>
      </c>
      <c r="P622" s="98" t="s">
        <v>120</v>
      </c>
      <c r="Q622">
        <f>--ISNUMBER(IFERROR(SEARCH(Orders!$E18,O622,1),""))</f>
        <v>1</v>
      </c>
      <c r="R622">
        <f>IF(Q622=1,COUNTIF($Q$2:Q622,1),"")</f>
        <v>621</v>
      </c>
      <c r="S622" t="str">
        <f>IFERROR(INDEX($O2:$O986,MATCH(ROWS($Q$2:Q622),$R2:$R986,0)),"")</f>
        <v>Wfw19lm9-009-M  W Lucie Mid</v>
      </c>
    </row>
    <row r="623" spans="1:19" x14ac:dyDescent="0.25">
      <c r="A623" s="80">
        <v>27</v>
      </c>
      <c r="B623" s="81" t="s">
        <v>884</v>
      </c>
      <c r="C623" s="95" t="s">
        <v>434</v>
      </c>
      <c r="D623" s="95" t="s">
        <v>113</v>
      </c>
      <c r="E623" s="95" t="s">
        <v>869</v>
      </c>
      <c r="F623" s="82" t="s">
        <v>436</v>
      </c>
      <c r="G623" s="83" t="s">
        <v>893</v>
      </c>
      <c r="H623" s="84" t="s">
        <v>117</v>
      </c>
      <c r="I623" s="82">
        <v>8.5</v>
      </c>
      <c r="J623" s="96"/>
      <c r="K623" s="86">
        <v>75</v>
      </c>
      <c r="L623" s="86">
        <v>150</v>
      </c>
      <c r="M623" s="86">
        <v>149.94999999999999</v>
      </c>
      <c r="N623" s="86">
        <f t="shared" si="9"/>
        <v>0</v>
      </c>
      <c r="O623" s="97" t="s">
        <v>886</v>
      </c>
      <c r="P623" s="98" t="s">
        <v>120</v>
      </c>
      <c r="Q623">
        <f>--ISNUMBER(IFERROR(SEARCH(Orders!$E18,O623,1),""))</f>
        <v>1</v>
      </c>
      <c r="R623">
        <f>IF(Q623=1,COUNTIF($Q$2:Q623,1),"")</f>
        <v>622</v>
      </c>
      <c r="S623" t="str">
        <f>IFERROR(INDEX($O2:$O986,MATCH(ROWS($Q$2:Q623),$R2:$R986,0)),"")</f>
        <v>Wfw19lm9-009-M  W Lucie Mid</v>
      </c>
    </row>
    <row r="624" spans="1:19" x14ac:dyDescent="0.25">
      <c r="A624" s="80">
        <v>27</v>
      </c>
      <c r="B624" s="81" t="s">
        <v>884</v>
      </c>
      <c r="C624" s="95" t="s">
        <v>434</v>
      </c>
      <c r="D624" s="95" t="s">
        <v>113</v>
      </c>
      <c r="E624" s="95" t="s">
        <v>869</v>
      </c>
      <c r="F624" s="82" t="s">
        <v>436</v>
      </c>
      <c r="G624" s="83" t="s">
        <v>894</v>
      </c>
      <c r="H624" s="84" t="s">
        <v>117</v>
      </c>
      <c r="I624" s="82">
        <v>9</v>
      </c>
      <c r="J624" s="96"/>
      <c r="K624" s="86">
        <v>75</v>
      </c>
      <c r="L624" s="86">
        <v>150</v>
      </c>
      <c r="M624" s="86">
        <v>149.94999999999999</v>
      </c>
      <c r="N624" s="86">
        <f t="shared" si="9"/>
        <v>0</v>
      </c>
      <c r="O624" s="97" t="s">
        <v>886</v>
      </c>
      <c r="P624" s="98" t="s">
        <v>120</v>
      </c>
      <c r="Q624">
        <f>--ISNUMBER(IFERROR(SEARCH(Orders!$E18,O624,1),""))</f>
        <v>1</v>
      </c>
      <c r="R624">
        <f>IF(Q624=1,COUNTIF($Q$2:Q624,1),"")</f>
        <v>623</v>
      </c>
      <c r="S624" t="str">
        <f>IFERROR(INDEX($O2:$O986,MATCH(ROWS($Q$2:Q624),$R2:$R986,0)),"")</f>
        <v>Wfw19lm9-009-M  W Lucie Mid</v>
      </c>
    </row>
    <row r="625" spans="1:19" x14ac:dyDescent="0.25">
      <c r="A625" s="80">
        <v>27</v>
      </c>
      <c r="B625" s="81" t="s">
        <v>884</v>
      </c>
      <c r="C625" s="95" t="s">
        <v>434</v>
      </c>
      <c r="D625" s="95" t="s">
        <v>113</v>
      </c>
      <c r="E625" s="95" t="s">
        <v>869</v>
      </c>
      <c r="F625" s="82" t="s">
        <v>436</v>
      </c>
      <c r="G625" s="83" t="s">
        <v>895</v>
      </c>
      <c r="H625" s="84" t="s">
        <v>117</v>
      </c>
      <c r="I625" s="82">
        <v>9.5</v>
      </c>
      <c r="J625" s="96"/>
      <c r="K625" s="86">
        <v>75</v>
      </c>
      <c r="L625" s="86">
        <v>150</v>
      </c>
      <c r="M625" s="86">
        <v>149.94999999999999</v>
      </c>
      <c r="N625" s="86">
        <f t="shared" si="9"/>
        <v>0</v>
      </c>
      <c r="O625" s="97" t="s">
        <v>886</v>
      </c>
      <c r="P625" s="98" t="s">
        <v>120</v>
      </c>
      <c r="Q625">
        <f>--ISNUMBER(IFERROR(SEARCH(Orders!$E18,O625,1),""))</f>
        <v>1</v>
      </c>
      <c r="R625">
        <f>IF(Q625=1,COUNTIF($Q$2:Q625,1),"")</f>
        <v>624</v>
      </c>
      <c r="S625" t="str">
        <f>IFERROR(INDEX($O2:$O986,MATCH(ROWS($Q$2:Q625),$R2:$R986,0)),"")</f>
        <v>Wfw19lm9-009-M  W Lucie Mid</v>
      </c>
    </row>
    <row r="626" spans="1:19" x14ac:dyDescent="0.25">
      <c r="A626" s="80">
        <v>27</v>
      </c>
      <c r="B626" s="81" t="s">
        <v>884</v>
      </c>
      <c r="C626" s="95" t="s">
        <v>434</v>
      </c>
      <c r="D626" s="95" t="s">
        <v>113</v>
      </c>
      <c r="E626" s="95" t="s">
        <v>869</v>
      </c>
      <c r="F626" s="82" t="s">
        <v>436</v>
      </c>
      <c r="G626" s="83" t="s">
        <v>896</v>
      </c>
      <c r="H626" s="84" t="s">
        <v>117</v>
      </c>
      <c r="I626" s="82">
        <v>10</v>
      </c>
      <c r="J626" s="96"/>
      <c r="K626" s="86">
        <v>75</v>
      </c>
      <c r="L626" s="86">
        <v>150</v>
      </c>
      <c r="M626" s="86">
        <v>149.94999999999999</v>
      </c>
      <c r="N626" s="86">
        <f t="shared" si="9"/>
        <v>0</v>
      </c>
      <c r="O626" s="97" t="s">
        <v>886</v>
      </c>
      <c r="P626" s="98" t="s">
        <v>120</v>
      </c>
      <c r="Q626">
        <f>--ISNUMBER(IFERROR(SEARCH(Orders!$E18,O626,1),""))</f>
        <v>1</v>
      </c>
      <c r="R626">
        <f>IF(Q626=1,COUNTIF($Q$2:Q626,1),"")</f>
        <v>625</v>
      </c>
      <c r="S626" t="str">
        <f>IFERROR(INDEX($O2:$O986,MATCH(ROWS($Q$2:Q626),$R2:$R986,0)),"")</f>
        <v>Wfw19lm9-009-M  W Lucie Mid</v>
      </c>
    </row>
    <row r="627" spans="1:19" x14ac:dyDescent="0.25">
      <c r="A627" s="80">
        <v>27</v>
      </c>
      <c r="B627" s="81" t="s">
        <v>884</v>
      </c>
      <c r="C627" s="95" t="s">
        <v>434</v>
      </c>
      <c r="D627" s="95" t="s">
        <v>113</v>
      </c>
      <c r="E627" s="95" t="s">
        <v>869</v>
      </c>
      <c r="F627" s="82" t="s">
        <v>436</v>
      </c>
      <c r="G627" s="83" t="s">
        <v>897</v>
      </c>
      <c r="H627" s="84" t="s">
        <v>117</v>
      </c>
      <c r="I627" s="82">
        <v>10.5</v>
      </c>
      <c r="J627" s="96"/>
      <c r="K627" s="86">
        <v>75</v>
      </c>
      <c r="L627" s="86">
        <v>150</v>
      </c>
      <c r="M627" s="86">
        <v>149.94999999999999</v>
      </c>
      <c r="N627" s="86">
        <f t="shared" si="9"/>
        <v>0</v>
      </c>
      <c r="O627" s="97" t="s">
        <v>886</v>
      </c>
      <c r="P627" s="98" t="s">
        <v>120</v>
      </c>
      <c r="Q627">
        <f>--ISNUMBER(IFERROR(SEARCH(Orders!$E18,O627,1),""))</f>
        <v>1</v>
      </c>
      <c r="R627">
        <f>IF(Q627=1,COUNTIF($Q$2:Q627,1),"")</f>
        <v>626</v>
      </c>
      <c r="S627" t="str">
        <f>IFERROR(INDEX($O2:$O986,MATCH(ROWS($Q$2:Q627),$R2:$R986,0)),"")</f>
        <v>Wfw19lm9-009-M  W Lucie Mid</v>
      </c>
    </row>
    <row r="628" spans="1:19" x14ac:dyDescent="0.25">
      <c r="A628" s="80">
        <v>27</v>
      </c>
      <c r="B628" s="81" t="s">
        <v>884</v>
      </c>
      <c r="C628" s="95" t="s">
        <v>434</v>
      </c>
      <c r="D628" s="95" t="s">
        <v>113</v>
      </c>
      <c r="E628" s="95" t="s">
        <v>869</v>
      </c>
      <c r="F628" s="82" t="s">
        <v>436</v>
      </c>
      <c r="G628" s="83" t="s">
        <v>898</v>
      </c>
      <c r="H628" s="84" t="s">
        <v>117</v>
      </c>
      <c r="I628" s="82">
        <v>11</v>
      </c>
      <c r="J628" s="96"/>
      <c r="K628" s="86">
        <v>75</v>
      </c>
      <c r="L628" s="86">
        <v>150</v>
      </c>
      <c r="M628" s="86">
        <v>149.94999999999999</v>
      </c>
      <c r="N628" s="86">
        <f t="shared" si="9"/>
        <v>0</v>
      </c>
      <c r="O628" s="97" t="s">
        <v>886</v>
      </c>
      <c r="P628" s="98" t="s">
        <v>120</v>
      </c>
      <c r="Q628">
        <f>--ISNUMBER(IFERROR(SEARCH(Orders!$E18,O628,1),""))</f>
        <v>1</v>
      </c>
      <c r="R628">
        <f>IF(Q628=1,COUNTIF($Q$2:Q628,1),"")</f>
        <v>627</v>
      </c>
      <c r="S628" t="str">
        <f>IFERROR(INDEX($O2:$O986,MATCH(ROWS($Q$2:Q628),$R2:$R986,0)),"")</f>
        <v>Wfw19lm9-009-M  W Lucie Mid</v>
      </c>
    </row>
    <row r="629" spans="1:19" x14ac:dyDescent="0.25">
      <c r="A629" s="80">
        <v>17</v>
      </c>
      <c r="B629" s="81" t="s">
        <v>899</v>
      </c>
      <c r="C629" s="95" t="s">
        <v>278</v>
      </c>
      <c r="D629" s="95" t="s">
        <v>113</v>
      </c>
      <c r="E629" s="95" t="s">
        <v>900</v>
      </c>
      <c r="F629" s="82" t="s">
        <v>280</v>
      </c>
      <c r="G629" s="83" t="s">
        <v>901</v>
      </c>
      <c r="H629" s="84" t="s">
        <v>117</v>
      </c>
      <c r="I629" s="82">
        <v>6</v>
      </c>
      <c r="J629" s="96"/>
      <c r="K629" s="86">
        <v>85</v>
      </c>
      <c r="L629" s="86">
        <v>170</v>
      </c>
      <c r="M629" s="86">
        <v>169.95</v>
      </c>
      <c r="N629" s="86">
        <f t="shared" si="9"/>
        <v>0</v>
      </c>
      <c r="O629" s="97" t="s">
        <v>902</v>
      </c>
      <c r="P629" s="98" t="s">
        <v>120</v>
      </c>
      <c r="Q629">
        <f>--ISNUMBER(IFERROR(SEARCH(Orders!$E18,O629,1),""))</f>
        <v>1</v>
      </c>
      <c r="R629">
        <f>IF(Q629=1,COUNTIF($Q$2:Q629,1),"")</f>
        <v>628</v>
      </c>
      <c r="S629" t="str">
        <f>IFERROR(INDEX($O2:$O986,MATCH(ROWS($Q$2:Q629),$R2:$R986,0)),"")</f>
        <v>Wfw20t1-001-M  W Thatcher Mid</v>
      </c>
    </row>
    <row r="630" spans="1:19" x14ac:dyDescent="0.25">
      <c r="A630" s="80">
        <v>17</v>
      </c>
      <c r="B630" s="81" t="s">
        <v>899</v>
      </c>
      <c r="C630" s="95" t="s">
        <v>278</v>
      </c>
      <c r="D630" s="95" t="s">
        <v>113</v>
      </c>
      <c r="E630" s="95" t="s">
        <v>900</v>
      </c>
      <c r="F630" s="82" t="s">
        <v>280</v>
      </c>
      <c r="G630" s="83" t="s">
        <v>903</v>
      </c>
      <c r="H630" s="84" t="s">
        <v>117</v>
      </c>
      <c r="I630" s="82">
        <v>6.5</v>
      </c>
      <c r="J630" s="96"/>
      <c r="K630" s="86">
        <v>85</v>
      </c>
      <c r="L630" s="86">
        <v>170</v>
      </c>
      <c r="M630" s="86">
        <v>169.95</v>
      </c>
      <c r="N630" s="86">
        <f t="shared" si="9"/>
        <v>0</v>
      </c>
      <c r="O630" s="97" t="s">
        <v>902</v>
      </c>
      <c r="P630" s="98" t="s">
        <v>120</v>
      </c>
      <c r="Q630">
        <f>--ISNUMBER(IFERROR(SEARCH(Orders!$E18,O630,1),""))</f>
        <v>1</v>
      </c>
      <c r="R630">
        <f>IF(Q630=1,COUNTIF($Q$2:Q630,1),"")</f>
        <v>629</v>
      </c>
      <c r="S630" t="str">
        <f>IFERROR(INDEX($O2:$O986,MATCH(ROWS($Q$2:Q630),$R2:$R986,0)),"")</f>
        <v>Wfw20t1-001-M  W Thatcher Mid</v>
      </c>
    </row>
    <row r="631" spans="1:19" x14ac:dyDescent="0.25">
      <c r="A631" s="80">
        <v>17</v>
      </c>
      <c r="B631" s="81" t="s">
        <v>899</v>
      </c>
      <c r="C631" s="95" t="s">
        <v>278</v>
      </c>
      <c r="D631" s="95" t="s">
        <v>113</v>
      </c>
      <c r="E631" s="95" t="s">
        <v>900</v>
      </c>
      <c r="F631" s="82" t="s">
        <v>280</v>
      </c>
      <c r="G631" s="83" t="s">
        <v>904</v>
      </c>
      <c r="H631" s="84" t="s">
        <v>117</v>
      </c>
      <c r="I631" s="82">
        <v>7</v>
      </c>
      <c r="J631" s="96"/>
      <c r="K631" s="86">
        <v>85</v>
      </c>
      <c r="L631" s="86">
        <v>170</v>
      </c>
      <c r="M631" s="86">
        <v>169.95</v>
      </c>
      <c r="N631" s="86">
        <f t="shared" si="9"/>
        <v>0</v>
      </c>
      <c r="O631" s="97" t="s">
        <v>902</v>
      </c>
      <c r="P631" s="98" t="s">
        <v>120</v>
      </c>
      <c r="Q631">
        <f>--ISNUMBER(IFERROR(SEARCH(Orders!$E18,O631,1),""))</f>
        <v>1</v>
      </c>
      <c r="R631">
        <f>IF(Q631=1,COUNTIF($Q$2:Q631,1),"")</f>
        <v>630</v>
      </c>
      <c r="S631" t="str">
        <f>IFERROR(INDEX($O2:$O986,MATCH(ROWS($Q$2:Q631),$R2:$R986,0)),"")</f>
        <v>Wfw20t1-001-M  W Thatcher Mid</v>
      </c>
    </row>
    <row r="632" spans="1:19" x14ac:dyDescent="0.25">
      <c r="A632" s="80">
        <v>17</v>
      </c>
      <c r="B632" s="81" t="s">
        <v>899</v>
      </c>
      <c r="C632" s="95" t="s">
        <v>278</v>
      </c>
      <c r="D632" s="95" t="s">
        <v>113</v>
      </c>
      <c r="E632" s="95" t="s">
        <v>900</v>
      </c>
      <c r="F632" s="82" t="s">
        <v>280</v>
      </c>
      <c r="G632" s="83" t="s">
        <v>905</v>
      </c>
      <c r="H632" s="84" t="s">
        <v>117</v>
      </c>
      <c r="I632" s="82">
        <v>7.5</v>
      </c>
      <c r="J632" s="96"/>
      <c r="K632" s="86">
        <v>85</v>
      </c>
      <c r="L632" s="86">
        <v>170</v>
      </c>
      <c r="M632" s="86">
        <v>169.95</v>
      </c>
      <c r="N632" s="86">
        <f t="shared" si="9"/>
        <v>0</v>
      </c>
      <c r="O632" s="97" t="s">
        <v>902</v>
      </c>
      <c r="P632" s="98" t="s">
        <v>120</v>
      </c>
      <c r="Q632">
        <f>--ISNUMBER(IFERROR(SEARCH(Orders!$E18,O632,1),""))</f>
        <v>1</v>
      </c>
      <c r="R632">
        <f>IF(Q632=1,COUNTIF($Q$2:Q632,1),"")</f>
        <v>631</v>
      </c>
      <c r="S632" t="str">
        <f>IFERROR(INDEX($O2:$O986,MATCH(ROWS($Q$2:Q632),$R2:$R986,0)),"")</f>
        <v>Wfw20t1-001-M  W Thatcher Mid</v>
      </c>
    </row>
    <row r="633" spans="1:19" x14ac:dyDescent="0.25">
      <c r="A633" s="80">
        <v>17</v>
      </c>
      <c r="B633" s="81" t="s">
        <v>899</v>
      </c>
      <c r="C633" s="95" t="s">
        <v>278</v>
      </c>
      <c r="D633" s="95" t="s">
        <v>113</v>
      </c>
      <c r="E633" s="95" t="s">
        <v>900</v>
      </c>
      <c r="F633" s="82" t="s">
        <v>280</v>
      </c>
      <c r="G633" s="83" t="s">
        <v>906</v>
      </c>
      <c r="H633" s="84" t="s">
        <v>117</v>
      </c>
      <c r="I633" s="82">
        <v>8</v>
      </c>
      <c r="J633" s="96"/>
      <c r="K633" s="86">
        <v>85</v>
      </c>
      <c r="L633" s="86">
        <v>170</v>
      </c>
      <c r="M633" s="86">
        <v>169.95</v>
      </c>
      <c r="N633" s="86">
        <f t="shared" si="9"/>
        <v>0</v>
      </c>
      <c r="O633" s="97" t="s">
        <v>902</v>
      </c>
      <c r="P633" s="98" t="s">
        <v>120</v>
      </c>
      <c r="Q633">
        <f>--ISNUMBER(IFERROR(SEARCH(Orders!$E18,O633,1),""))</f>
        <v>1</v>
      </c>
      <c r="R633">
        <f>IF(Q633=1,COUNTIF($Q$2:Q633,1),"")</f>
        <v>632</v>
      </c>
      <c r="S633" t="str">
        <f>IFERROR(INDEX($O2:$O986,MATCH(ROWS($Q$2:Q633),$R2:$R986,0)),"")</f>
        <v>Wfw20t1-001-M  W Thatcher Mid</v>
      </c>
    </row>
    <row r="634" spans="1:19" x14ac:dyDescent="0.25">
      <c r="A634" s="80">
        <v>17</v>
      </c>
      <c r="B634" s="81" t="s">
        <v>899</v>
      </c>
      <c r="C634" s="95" t="s">
        <v>278</v>
      </c>
      <c r="D634" s="95" t="s">
        <v>113</v>
      </c>
      <c r="E634" s="95" t="s">
        <v>900</v>
      </c>
      <c r="F634" s="82" t="s">
        <v>280</v>
      </c>
      <c r="G634" s="83" t="s">
        <v>907</v>
      </c>
      <c r="H634" s="84" t="s">
        <v>117</v>
      </c>
      <c r="I634" s="82">
        <v>8.5</v>
      </c>
      <c r="J634" s="96"/>
      <c r="K634" s="86">
        <v>85</v>
      </c>
      <c r="L634" s="86">
        <v>170</v>
      </c>
      <c r="M634" s="86">
        <v>169.95</v>
      </c>
      <c r="N634" s="86">
        <f t="shared" si="9"/>
        <v>0</v>
      </c>
      <c r="O634" s="97" t="s">
        <v>902</v>
      </c>
      <c r="P634" s="98" t="s">
        <v>120</v>
      </c>
      <c r="Q634">
        <f>--ISNUMBER(IFERROR(SEARCH(Orders!$E18,O634,1),""))</f>
        <v>1</v>
      </c>
      <c r="R634">
        <f>IF(Q634=1,COUNTIF($Q$2:Q634,1),"")</f>
        <v>633</v>
      </c>
      <c r="S634" t="str">
        <f>IFERROR(INDEX($O2:$O986,MATCH(ROWS($Q$2:Q634),$R2:$R986,0)),"")</f>
        <v>Wfw20t1-001-M  W Thatcher Mid</v>
      </c>
    </row>
    <row r="635" spans="1:19" x14ac:dyDescent="0.25">
      <c r="A635" s="80">
        <v>17</v>
      </c>
      <c r="B635" s="81" t="s">
        <v>899</v>
      </c>
      <c r="C635" s="95" t="s">
        <v>278</v>
      </c>
      <c r="D635" s="95" t="s">
        <v>113</v>
      </c>
      <c r="E635" s="95" t="s">
        <v>900</v>
      </c>
      <c r="F635" s="82" t="s">
        <v>280</v>
      </c>
      <c r="G635" s="83" t="s">
        <v>908</v>
      </c>
      <c r="H635" s="84" t="s">
        <v>117</v>
      </c>
      <c r="I635" s="82">
        <v>9</v>
      </c>
      <c r="J635" s="96"/>
      <c r="K635" s="86">
        <v>85</v>
      </c>
      <c r="L635" s="86">
        <v>170</v>
      </c>
      <c r="M635" s="86">
        <v>169.95</v>
      </c>
      <c r="N635" s="86">
        <f t="shared" si="9"/>
        <v>0</v>
      </c>
      <c r="O635" s="97" t="s">
        <v>902</v>
      </c>
      <c r="P635" s="98" t="s">
        <v>120</v>
      </c>
      <c r="Q635">
        <f>--ISNUMBER(IFERROR(SEARCH(Orders!$E18,O635,1),""))</f>
        <v>1</v>
      </c>
      <c r="R635">
        <f>IF(Q635=1,COUNTIF($Q$2:Q635,1),"")</f>
        <v>634</v>
      </c>
      <c r="S635" t="str">
        <f>IFERROR(INDEX($O2:$O986,MATCH(ROWS($Q$2:Q635),$R2:$R986,0)),"")</f>
        <v>Wfw20t1-001-M  W Thatcher Mid</v>
      </c>
    </row>
    <row r="636" spans="1:19" x14ac:dyDescent="0.25">
      <c r="A636" s="80">
        <v>17</v>
      </c>
      <c r="B636" s="81" t="s">
        <v>899</v>
      </c>
      <c r="C636" s="95" t="s">
        <v>278</v>
      </c>
      <c r="D636" s="95" t="s">
        <v>113</v>
      </c>
      <c r="E636" s="95" t="s">
        <v>900</v>
      </c>
      <c r="F636" s="82" t="s">
        <v>280</v>
      </c>
      <c r="G636" s="83" t="s">
        <v>909</v>
      </c>
      <c r="H636" s="84" t="s">
        <v>117</v>
      </c>
      <c r="I636" s="82">
        <v>9.5</v>
      </c>
      <c r="J636" s="96"/>
      <c r="K636" s="86">
        <v>85</v>
      </c>
      <c r="L636" s="86">
        <v>170</v>
      </c>
      <c r="M636" s="86">
        <v>169.95</v>
      </c>
      <c r="N636" s="86">
        <f t="shared" si="9"/>
        <v>0</v>
      </c>
      <c r="O636" s="97" t="s">
        <v>902</v>
      </c>
      <c r="P636" s="98" t="s">
        <v>120</v>
      </c>
      <c r="Q636">
        <f>--ISNUMBER(IFERROR(SEARCH(Orders!$E18,O636,1),""))</f>
        <v>1</v>
      </c>
      <c r="R636">
        <f>IF(Q636=1,COUNTIF($Q$2:Q636,1),"")</f>
        <v>635</v>
      </c>
      <c r="S636" t="str">
        <f>IFERROR(INDEX($O2:$O986,MATCH(ROWS($Q$2:Q636),$R2:$R986,0)),"")</f>
        <v>Wfw20t1-001-M  W Thatcher Mid</v>
      </c>
    </row>
    <row r="637" spans="1:19" x14ac:dyDescent="0.25">
      <c r="A637" s="80">
        <v>17</v>
      </c>
      <c r="B637" s="81" t="s">
        <v>899</v>
      </c>
      <c r="C637" s="95" t="s">
        <v>278</v>
      </c>
      <c r="D637" s="95" t="s">
        <v>113</v>
      </c>
      <c r="E637" s="95" t="s">
        <v>900</v>
      </c>
      <c r="F637" s="82" t="s">
        <v>280</v>
      </c>
      <c r="G637" s="83" t="s">
        <v>910</v>
      </c>
      <c r="H637" s="84" t="s">
        <v>117</v>
      </c>
      <c r="I637" s="82">
        <v>10</v>
      </c>
      <c r="J637" s="96"/>
      <c r="K637" s="86">
        <v>85</v>
      </c>
      <c r="L637" s="86">
        <v>170</v>
      </c>
      <c r="M637" s="86">
        <v>169.95</v>
      </c>
      <c r="N637" s="86">
        <f t="shared" si="9"/>
        <v>0</v>
      </c>
      <c r="O637" s="97" t="s">
        <v>902</v>
      </c>
      <c r="P637" s="98" t="s">
        <v>120</v>
      </c>
      <c r="Q637">
        <f>--ISNUMBER(IFERROR(SEARCH(Orders!$E18,O637,1),""))</f>
        <v>1</v>
      </c>
      <c r="R637">
        <f>IF(Q637=1,COUNTIF($Q$2:Q637,1),"")</f>
        <v>636</v>
      </c>
      <c r="S637" t="str">
        <f>IFERROR(INDEX($O2:$O986,MATCH(ROWS($Q$2:Q637),$R2:$R986,0)),"")</f>
        <v>Wfw20t1-001-M  W Thatcher Mid</v>
      </c>
    </row>
    <row r="638" spans="1:19" x14ac:dyDescent="0.25">
      <c r="A638" s="80">
        <v>17</v>
      </c>
      <c r="B638" s="81" t="s">
        <v>899</v>
      </c>
      <c r="C638" s="95" t="s">
        <v>278</v>
      </c>
      <c r="D638" s="95" t="s">
        <v>113</v>
      </c>
      <c r="E638" s="95" t="s">
        <v>900</v>
      </c>
      <c r="F638" s="82" t="s">
        <v>280</v>
      </c>
      <c r="G638" s="83" t="s">
        <v>911</v>
      </c>
      <c r="H638" s="84" t="s">
        <v>117</v>
      </c>
      <c r="I638" s="82">
        <v>10.5</v>
      </c>
      <c r="J638" s="96"/>
      <c r="K638" s="86">
        <v>85</v>
      </c>
      <c r="L638" s="86">
        <v>170</v>
      </c>
      <c r="M638" s="86">
        <v>169.95</v>
      </c>
      <c r="N638" s="86">
        <f t="shared" si="9"/>
        <v>0</v>
      </c>
      <c r="O638" s="97" t="s">
        <v>902</v>
      </c>
      <c r="P638" s="98" t="s">
        <v>120</v>
      </c>
      <c r="Q638">
        <f>--ISNUMBER(IFERROR(SEARCH(Orders!$E18,O638,1),""))</f>
        <v>1</v>
      </c>
      <c r="R638">
        <f>IF(Q638=1,COUNTIF($Q$2:Q638,1),"")</f>
        <v>637</v>
      </c>
      <c r="S638" t="str">
        <f>IFERROR(INDEX($O2:$O986,MATCH(ROWS($Q$2:Q638),$R2:$R986,0)),"")</f>
        <v>Wfw20t1-001-M  W Thatcher Mid</v>
      </c>
    </row>
    <row r="639" spans="1:19" x14ac:dyDescent="0.25">
      <c r="A639" s="80">
        <v>17</v>
      </c>
      <c r="B639" s="81" t="s">
        <v>899</v>
      </c>
      <c r="C639" s="95" t="s">
        <v>278</v>
      </c>
      <c r="D639" s="95" t="s">
        <v>113</v>
      </c>
      <c r="E639" s="95" t="s">
        <v>900</v>
      </c>
      <c r="F639" s="82" t="s">
        <v>280</v>
      </c>
      <c r="G639" s="83" t="s">
        <v>912</v>
      </c>
      <c r="H639" s="84" t="s">
        <v>117</v>
      </c>
      <c r="I639" s="82">
        <v>11</v>
      </c>
      <c r="J639" s="96"/>
      <c r="K639" s="86">
        <v>85</v>
      </c>
      <c r="L639" s="86">
        <v>170</v>
      </c>
      <c r="M639" s="86">
        <v>169.95</v>
      </c>
      <c r="N639" s="86">
        <f t="shared" si="9"/>
        <v>0</v>
      </c>
      <c r="O639" s="97" t="s">
        <v>902</v>
      </c>
      <c r="P639" s="98" t="s">
        <v>120</v>
      </c>
      <c r="Q639">
        <f>--ISNUMBER(IFERROR(SEARCH(Orders!$E18,O639,1),""))</f>
        <v>1</v>
      </c>
      <c r="R639">
        <f>IF(Q639=1,COUNTIF($Q$2:Q639,1),"")</f>
        <v>638</v>
      </c>
      <c r="S639" t="str">
        <f>IFERROR(INDEX($O2:$O986,MATCH(ROWS($Q$2:Q639),$R2:$R986,0)),"")</f>
        <v>Wfw20t1-001-M  W Thatcher Mid</v>
      </c>
    </row>
    <row r="640" spans="1:19" x14ac:dyDescent="0.25">
      <c r="A640" s="80">
        <v>17</v>
      </c>
      <c r="B640" s="81" t="s">
        <v>913</v>
      </c>
      <c r="C640" s="95" t="s">
        <v>200</v>
      </c>
      <c r="D640" s="95" t="s">
        <v>113</v>
      </c>
      <c r="E640" s="95" t="s">
        <v>900</v>
      </c>
      <c r="F640" s="82" t="s">
        <v>201</v>
      </c>
      <c r="G640" s="83" t="s">
        <v>914</v>
      </c>
      <c r="H640" s="84" t="s">
        <v>117</v>
      </c>
      <c r="I640" s="82">
        <v>6</v>
      </c>
      <c r="J640" s="96"/>
      <c r="K640" s="86">
        <v>85</v>
      </c>
      <c r="L640" s="86">
        <v>170</v>
      </c>
      <c r="M640" s="86">
        <v>169.95</v>
      </c>
      <c r="N640" s="86">
        <f t="shared" si="9"/>
        <v>0</v>
      </c>
      <c r="O640" s="97" t="s">
        <v>915</v>
      </c>
      <c r="P640" s="98" t="s">
        <v>120</v>
      </c>
      <c r="Q640">
        <f>--ISNUMBER(IFERROR(SEARCH(Orders!$E18,O640,1),""))</f>
        <v>1</v>
      </c>
      <c r="R640">
        <f>IF(Q640=1,COUNTIF($Q$2:Q640,1),"")</f>
        <v>639</v>
      </c>
      <c r="S640" t="str">
        <f>IFERROR(INDEX($O2:$O986,MATCH(ROWS($Q$2:Q640),$R2:$R986,0)),"")</f>
        <v>Wfw20t2-235-M  W Thatcher Mid</v>
      </c>
    </row>
    <row r="641" spans="1:19" x14ac:dyDescent="0.25">
      <c r="A641" s="80">
        <v>17</v>
      </c>
      <c r="B641" s="81" t="s">
        <v>913</v>
      </c>
      <c r="C641" s="95" t="s">
        <v>200</v>
      </c>
      <c r="D641" s="95" t="s">
        <v>113</v>
      </c>
      <c r="E641" s="95" t="s">
        <v>900</v>
      </c>
      <c r="F641" s="82" t="s">
        <v>201</v>
      </c>
      <c r="G641" s="83" t="s">
        <v>916</v>
      </c>
      <c r="H641" s="84" t="s">
        <v>117</v>
      </c>
      <c r="I641" s="82">
        <v>6.5</v>
      </c>
      <c r="J641" s="96"/>
      <c r="K641" s="86">
        <v>85</v>
      </c>
      <c r="L641" s="86">
        <v>170</v>
      </c>
      <c r="M641" s="86">
        <v>169.95</v>
      </c>
      <c r="N641" s="86">
        <f t="shared" si="9"/>
        <v>0</v>
      </c>
      <c r="O641" s="97" t="s">
        <v>915</v>
      </c>
      <c r="P641" s="98" t="s">
        <v>120</v>
      </c>
      <c r="Q641">
        <f>--ISNUMBER(IFERROR(SEARCH(Orders!$E18,O641,1),""))</f>
        <v>1</v>
      </c>
      <c r="R641">
        <f>IF(Q641=1,COUNTIF($Q$2:Q641,1),"")</f>
        <v>640</v>
      </c>
      <c r="S641" t="str">
        <f>IFERROR(INDEX($O2:$O986,MATCH(ROWS($Q$2:Q641),$R2:$R986,0)),"")</f>
        <v>Wfw20t2-235-M  W Thatcher Mid</v>
      </c>
    </row>
    <row r="642" spans="1:19" x14ac:dyDescent="0.25">
      <c r="A642" s="80">
        <v>17</v>
      </c>
      <c r="B642" s="81" t="s">
        <v>913</v>
      </c>
      <c r="C642" s="95" t="s">
        <v>200</v>
      </c>
      <c r="D642" s="95" t="s">
        <v>113</v>
      </c>
      <c r="E642" s="95" t="s">
        <v>900</v>
      </c>
      <c r="F642" s="82" t="s">
        <v>201</v>
      </c>
      <c r="G642" s="83" t="s">
        <v>917</v>
      </c>
      <c r="H642" s="84" t="s">
        <v>117</v>
      </c>
      <c r="I642" s="82">
        <v>7</v>
      </c>
      <c r="J642" s="96"/>
      <c r="K642" s="86">
        <v>85</v>
      </c>
      <c r="L642" s="86">
        <v>170</v>
      </c>
      <c r="M642" s="86">
        <v>169.95</v>
      </c>
      <c r="N642" s="86">
        <f t="shared" ref="N642:N705" si="10">J642*K642</f>
        <v>0</v>
      </c>
      <c r="O642" s="97" t="s">
        <v>915</v>
      </c>
      <c r="P642" s="98" t="s">
        <v>120</v>
      </c>
      <c r="Q642">
        <f>--ISNUMBER(IFERROR(SEARCH(Orders!$E18,O642,1),""))</f>
        <v>1</v>
      </c>
      <c r="R642">
        <f>IF(Q642=1,COUNTIF($Q$2:Q642,1),"")</f>
        <v>641</v>
      </c>
      <c r="S642" t="str">
        <f>IFERROR(INDEX($O2:$O986,MATCH(ROWS($Q$2:Q642),$R2:$R986,0)),"")</f>
        <v>Wfw20t2-235-M  W Thatcher Mid</v>
      </c>
    </row>
    <row r="643" spans="1:19" x14ac:dyDescent="0.25">
      <c r="A643" s="80">
        <v>17</v>
      </c>
      <c r="B643" s="81" t="s">
        <v>913</v>
      </c>
      <c r="C643" s="95" t="s">
        <v>200</v>
      </c>
      <c r="D643" s="95" t="s">
        <v>113</v>
      </c>
      <c r="E643" s="95" t="s">
        <v>900</v>
      </c>
      <c r="F643" s="82" t="s">
        <v>201</v>
      </c>
      <c r="G643" s="83" t="s">
        <v>918</v>
      </c>
      <c r="H643" s="84" t="s">
        <v>117</v>
      </c>
      <c r="I643" s="82">
        <v>7.5</v>
      </c>
      <c r="J643" s="96"/>
      <c r="K643" s="86">
        <v>85</v>
      </c>
      <c r="L643" s="86">
        <v>170</v>
      </c>
      <c r="M643" s="86">
        <v>169.95</v>
      </c>
      <c r="N643" s="86">
        <f t="shared" si="10"/>
        <v>0</v>
      </c>
      <c r="O643" s="97" t="s">
        <v>915</v>
      </c>
      <c r="P643" s="98" t="s">
        <v>120</v>
      </c>
      <c r="Q643">
        <f>--ISNUMBER(IFERROR(SEARCH(Orders!$E18,O643,1),""))</f>
        <v>1</v>
      </c>
      <c r="R643">
        <f>IF(Q643=1,COUNTIF($Q$2:Q643,1),"")</f>
        <v>642</v>
      </c>
      <c r="S643" t="str">
        <f>IFERROR(INDEX($O2:$O986,MATCH(ROWS($Q$2:Q643),$R2:$R986,0)),"")</f>
        <v>Wfw20t2-235-M  W Thatcher Mid</v>
      </c>
    </row>
    <row r="644" spans="1:19" x14ac:dyDescent="0.25">
      <c r="A644" s="80">
        <v>17</v>
      </c>
      <c r="B644" s="81" t="s">
        <v>913</v>
      </c>
      <c r="C644" s="95" t="s">
        <v>200</v>
      </c>
      <c r="D644" s="95" t="s">
        <v>113</v>
      </c>
      <c r="E644" s="95" t="s">
        <v>900</v>
      </c>
      <c r="F644" s="82" t="s">
        <v>201</v>
      </c>
      <c r="G644" s="83" t="s">
        <v>919</v>
      </c>
      <c r="H644" s="84" t="s">
        <v>117</v>
      </c>
      <c r="I644" s="82">
        <v>8</v>
      </c>
      <c r="J644" s="96"/>
      <c r="K644" s="86">
        <v>85</v>
      </c>
      <c r="L644" s="86">
        <v>170</v>
      </c>
      <c r="M644" s="86">
        <v>169.95</v>
      </c>
      <c r="N644" s="86">
        <f t="shared" si="10"/>
        <v>0</v>
      </c>
      <c r="O644" s="97" t="s">
        <v>915</v>
      </c>
      <c r="P644" s="98" t="s">
        <v>120</v>
      </c>
      <c r="Q644">
        <f>--ISNUMBER(IFERROR(SEARCH(Orders!$E18,O644,1),""))</f>
        <v>1</v>
      </c>
      <c r="R644">
        <f>IF(Q644=1,COUNTIF($Q$2:Q644,1),"")</f>
        <v>643</v>
      </c>
      <c r="S644" t="str">
        <f>IFERROR(INDEX($O2:$O986,MATCH(ROWS($Q$2:Q644),$R2:$R986,0)),"")</f>
        <v>Wfw20t2-235-M  W Thatcher Mid</v>
      </c>
    </row>
    <row r="645" spans="1:19" x14ac:dyDescent="0.25">
      <c r="A645" s="80">
        <v>17</v>
      </c>
      <c r="B645" s="81" t="s">
        <v>913</v>
      </c>
      <c r="C645" s="95" t="s">
        <v>200</v>
      </c>
      <c r="D645" s="95" t="s">
        <v>113</v>
      </c>
      <c r="E645" s="95" t="s">
        <v>900</v>
      </c>
      <c r="F645" s="82" t="s">
        <v>201</v>
      </c>
      <c r="G645" s="83" t="s">
        <v>920</v>
      </c>
      <c r="H645" s="84" t="s">
        <v>117</v>
      </c>
      <c r="I645" s="82">
        <v>8.5</v>
      </c>
      <c r="J645" s="96"/>
      <c r="K645" s="86">
        <v>85</v>
      </c>
      <c r="L645" s="86">
        <v>170</v>
      </c>
      <c r="M645" s="86">
        <v>169.95</v>
      </c>
      <c r="N645" s="86">
        <f t="shared" si="10"/>
        <v>0</v>
      </c>
      <c r="O645" s="97" t="s">
        <v>915</v>
      </c>
      <c r="P645" s="98" t="s">
        <v>120</v>
      </c>
      <c r="Q645">
        <f>--ISNUMBER(IFERROR(SEARCH(Orders!$E18,O645,1),""))</f>
        <v>1</v>
      </c>
      <c r="R645">
        <f>IF(Q645=1,COUNTIF($Q$2:Q645,1),"")</f>
        <v>644</v>
      </c>
      <c r="S645" t="str">
        <f>IFERROR(INDEX($O2:$O986,MATCH(ROWS($Q$2:Q645),$R2:$R986,0)),"")</f>
        <v>Wfw20t2-235-M  W Thatcher Mid</v>
      </c>
    </row>
    <row r="646" spans="1:19" x14ac:dyDescent="0.25">
      <c r="A646" s="80">
        <v>17</v>
      </c>
      <c r="B646" s="81" t="s">
        <v>913</v>
      </c>
      <c r="C646" s="95" t="s">
        <v>200</v>
      </c>
      <c r="D646" s="95" t="s">
        <v>113</v>
      </c>
      <c r="E646" s="95" t="s">
        <v>900</v>
      </c>
      <c r="F646" s="82" t="s">
        <v>201</v>
      </c>
      <c r="G646" s="83" t="s">
        <v>921</v>
      </c>
      <c r="H646" s="84" t="s">
        <v>117</v>
      </c>
      <c r="I646" s="82">
        <v>9</v>
      </c>
      <c r="J646" s="96"/>
      <c r="K646" s="86">
        <v>85</v>
      </c>
      <c r="L646" s="86">
        <v>170</v>
      </c>
      <c r="M646" s="86">
        <v>169.95</v>
      </c>
      <c r="N646" s="86">
        <f t="shared" si="10"/>
        <v>0</v>
      </c>
      <c r="O646" s="97" t="s">
        <v>915</v>
      </c>
      <c r="P646" s="98" t="s">
        <v>120</v>
      </c>
      <c r="Q646">
        <f>--ISNUMBER(IFERROR(SEARCH(Orders!$E18,O646,1),""))</f>
        <v>1</v>
      </c>
      <c r="R646">
        <f>IF(Q646=1,COUNTIF($Q$2:Q646,1),"")</f>
        <v>645</v>
      </c>
      <c r="S646" t="str">
        <f>IFERROR(INDEX($O2:$O986,MATCH(ROWS($Q$2:Q646),$R2:$R986,0)),"")</f>
        <v>Wfw20t2-235-M  W Thatcher Mid</v>
      </c>
    </row>
    <row r="647" spans="1:19" x14ac:dyDescent="0.25">
      <c r="A647" s="80">
        <v>17</v>
      </c>
      <c r="B647" s="81" t="s">
        <v>913</v>
      </c>
      <c r="C647" s="95" t="s">
        <v>200</v>
      </c>
      <c r="D647" s="95" t="s">
        <v>113</v>
      </c>
      <c r="E647" s="95" t="s">
        <v>900</v>
      </c>
      <c r="F647" s="82" t="s">
        <v>201</v>
      </c>
      <c r="G647" s="83" t="s">
        <v>922</v>
      </c>
      <c r="H647" s="84" t="s">
        <v>117</v>
      </c>
      <c r="I647" s="82">
        <v>9.5</v>
      </c>
      <c r="J647" s="96"/>
      <c r="K647" s="86">
        <v>85</v>
      </c>
      <c r="L647" s="86">
        <v>170</v>
      </c>
      <c r="M647" s="86">
        <v>169.95</v>
      </c>
      <c r="N647" s="86">
        <f t="shared" si="10"/>
        <v>0</v>
      </c>
      <c r="O647" s="97" t="s">
        <v>915</v>
      </c>
      <c r="P647" s="98" t="s">
        <v>120</v>
      </c>
      <c r="Q647">
        <f>--ISNUMBER(IFERROR(SEARCH(Orders!$E18,O647,1),""))</f>
        <v>1</v>
      </c>
      <c r="R647">
        <f>IF(Q647=1,COUNTIF($Q$2:Q647,1),"")</f>
        <v>646</v>
      </c>
      <c r="S647" t="str">
        <f>IFERROR(INDEX($O2:$O986,MATCH(ROWS($Q$2:Q647),$R2:$R986,0)),"")</f>
        <v>Wfw20t2-235-M  W Thatcher Mid</v>
      </c>
    </row>
    <row r="648" spans="1:19" x14ac:dyDescent="0.25">
      <c r="A648" s="80">
        <v>17</v>
      </c>
      <c r="B648" s="81" t="s">
        <v>913</v>
      </c>
      <c r="C648" s="95" t="s">
        <v>200</v>
      </c>
      <c r="D648" s="95" t="s">
        <v>113</v>
      </c>
      <c r="E648" s="95" t="s">
        <v>900</v>
      </c>
      <c r="F648" s="82" t="s">
        <v>201</v>
      </c>
      <c r="G648" s="83" t="s">
        <v>923</v>
      </c>
      <c r="H648" s="84" t="s">
        <v>117</v>
      </c>
      <c r="I648" s="82">
        <v>10</v>
      </c>
      <c r="J648" s="96"/>
      <c r="K648" s="86">
        <v>85</v>
      </c>
      <c r="L648" s="86">
        <v>170</v>
      </c>
      <c r="M648" s="86">
        <v>169.95</v>
      </c>
      <c r="N648" s="86">
        <f t="shared" si="10"/>
        <v>0</v>
      </c>
      <c r="O648" s="97" t="s">
        <v>915</v>
      </c>
      <c r="P648" s="98" t="s">
        <v>120</v>
      </c>
      <c r="Q648">
        <f>--ISNUMBER(IFERROR(SEARCH(Orders!$E18,O648,1),""))</f>
        <v>1</v>
      </c>
      <c r="R648">
        <f>IF(Q648=1,COUNTIF($Q$2:Q648,1),"")</f>
        <v>647</v>
      </c>
      <c r="S648" t="str">
        <f>IFERROR(INDEX($O2:$O986,MATCH(ROWS($Q$2:Q648),$R2:$R986,0)),"")</f>
        <v>Wfw20t2-235-M  W Thatcher Mid</v>
      </c>
    </row>
    <row r="649" spans="1:19" x14ac:dyDescent="0.25">
      <c r="A649" s="80">
        <v>17</v>
      </c>
      <c r="B649" s="81" t="s">
        <v>913</v>
      </c>
      <c r="C649" s="95" t="s">
        <v>200</v>
      </c>
      <c r="D649" s="95" t="s">
        <v>113</v>
      </c>
      <c r="E649" s="95" t="s">
        <v>900</v>
      </c>
      <c r="F649" s="82" t="s">
        <v>201</v>
      </c>
      <c r="G649" s="83" t="s">
        <v>924</v>
      </c>
      <c r="H649" s="84" t="s">
        <v>117</v>
      </c>
      <c r="I649" s="82">
        <v>10.5</v>
      </c>
      <c r="J649" s="96"/>
      <c r="K649" s="86">
        <v>85</v>
      </c>
      <c r="L649" s="86">
        <v>170</v>
      </c>
      <c r="M649" s="86">
        <v>169.95</v>
      </c>
      <c r="N649" s="86">
        <f t="shared" si="10"/>
        <v>0</v>
      </c>
      <c r="O649" s="97" t="s">
        <v>915</v>
      </c>
      <c r="P649" s="98" t="s">
        <v>120</v>
      </c>
      <c r="Q649">
        <f>--ISNUMBER(IFERROR(SEARCH(Orders!$E18,O649,1),""))</f>
        <v>1</v>
      </c>
      <c r="R649">
        <f>IF(Q649=1,COUNTIF($Q$2:Q649,1),"")</f>
        <v>648</v>
      </c>
      <c r="S649" t="str">
        <f>IFERROR(INDEX($O2:$O986,MATCH(ROWS($Q$2:Q649),$R2:$R986,0)),"")</f>
        <v>Wfw20t2-235-M  W Thatcher Mid</v>
      </c>
    </row>
    <row r="650" spans="1:19" x14ac:dyDescent="0.25">
      <c r="A650" s="80">
        <v>17</v>
      </c>
      <c r="B650" s="81" t="s">
        <v>913</v>
      </c>
      <c r="C650" s="95" t="s">
        <v>200</v>
      </c>
      <c r="D650" s="95" t="s">
        <v>113</v>
      </c>
      <c r="E650" s="95" t="s">
        <v>900</v>
      </c>
      <c r="F650" s="82" t="s">
        <v>201</v>
      </c>
      <c r="G650" s="83" t="s">
        <v>925</v>
      </c>
      <c r="H650" s="84" t="s">
        <v>117</v>
      </c>
      <c r="I650" s="82">
        <v>11</v>
      </c>
      <c r="J650" s="96"/>
      <c r="K650" s="86">
        <v>85</v>
      </c>
      <c r="L650" s="86">
        <v>170</v>
      </c>
      <c r="M650" s="86">
        <v>169.95</v>
      </c>
      <c r="N650" s="86">
        <f t="shared" si="10"/>
        <v>0</v>
      </c>
      <c r="O650" s="97" t="s">
        <v>915</v>
      </c>
      <c r="P650" s="98" t="s">
        <v>120</v>
      </c>
      <c r="Q650">
        <f>--ISNUMBER(IFERROR(SEARCH(Orders!$E18,O650,1),""))</f>
        <v>1</v>
      </c>
      <c r="R650">
        <f>IF(Q650=1,COUNTIF($Q$2:Q650,1),"")</f>
        <v>649</v>
      </c>
      <c r="S650" t="str">
        <f>IFERROR(INDEX($O2:$O986,MATCH(ROWS($Q$2:Q650),$R2:$R986,0)),"")</f>
        <v>Wfw20t2-235-M  W Thatcher Mid</v>
      </c>
    </row>
    <row r="651" spans="1:19" x14ac:dyDescent="0.25">
      <c r="A651" s="80">
        <v>26</v>
      </c>
      <c r="B651" s="81" t="s">
        <v>926</v>
      </c>
      <c r="C651" s="95" t="s">
        <v>278</v>
      </c>
      <c r="D651" s="95" t="s">
        <v>113</v>
      </c>
      <c r="E651" s="95" t="s">
        <v>927</v>
      </c>
      <c r="F651" s="82" t="s">
        <v>280</v>
      </c>
      <c r="G651" s="83" t="s">
        <v>928</v>
      </c>
      <c r="H651" s="84" t="s">
        <v>117</v>
      </c>
      <c r="I651" s="82">
        <v>5</v>
      </c>
      <c r="J651" s="96"/>
      <c r="K651" s="86">
        <v>77.5</v>
      </c>
      <c r="L651" s="86">
        <v>155</v>
      </c>
      <c r="M651" s="86">
        <v>154.94999999999999</v>
      </c>
      <c r="N651" s="86">
        <f t="shared" si="10"/>
        <v>0</v>
      </c>
      <c r="O651" s="97" t="s">
        <v>929</v>
      </c>
      <c r="P651" s="98" t="s">
        <v>120</v>
      </c>
      <c r="Q651">
        <f>--ISNUMBER(IFERROR(SEARCH(Orders!$E18,O651,1),""))</f>
        <v>1</v>
      </c>
      <c r="R651">
        <f>IF(Q651=1,COUNTIF($Q$2:Q651,1),"")</f>
        <v>650</v>
      </c>
      <c r="S651" t="str">
        <f>IFERROR(INDEX($O2:$O986,MATCH(ROWS($Q$2:Q651),$R2:$R986,0)),"")</f>
        <v>Wfw21lc1-001-M  W Lucie Chelsea</v>
      </c>
    </row>
    <row r="652" spans="1:19" x14ac:dyDescent="0.25">
      <c r="A652" s="80">
        <v>26</v>
      </c>
      <c r="B652" s="81" t="s">
        <v>926</v>
      </c>
      <c r="C652" s="95" t="s">
        <v>278</v>
      </c>
      <c r="D652" s="95" t="s">
        <v>113</v>
      </c>
      <c r="E652" s="95" t="s">
        <v>927</v>
      </c>
      <c r="F652" s="82" t="s">
        <v>280</v>
      </c>
      <c r="G652" s="83" t="s">
        <v>930</v>
      </c>
      <c r="H652" s="84" t="s">
        <v>117</v>
      </c>
      <c r="I652" s="82">
        <v>5.5</v>
      </c>
      <c r="J652" s="96"/>
      <c r="K652" s="86">
        <v>77.5</v>
      </c>
      <c r="L652" s="86">
        <v>155</v>
      </c>
      <c r="M652" s="86">
        <v>154.94999999999999</v>
      </c>
      <c r="N652" s="86">
        <f t="shared" si="10"/>
        <v>0</v>
      </c>
      <c r="O652" s="97" t="s">
        <v>929</v>
      </c>
      <c r="P652" s="98" t="s">
        <v>120</v>
      </c>
      <c r="Q652">
        <f>--ISNUMBER(IFERROR(SEARCH(Orders!$E18,O652,1),""))</f>
        <v>1</v>
      </c>
      <c r="R652">
        <f>IF(Q652=1,COUNTIF($Q$2:Q652,1),"")</f>
        <v>651</v>
      </c>
      <c r="S652" t="str">
        <f>IFERROR(INDEX($O2:$O986,MATCH(ROWS($Q$2:Q652),$R2:$R986,0)),"")</f>
        <v>Wfw21lc1-001-M  W Lucie Chelsea</v>
      </c>
    </row>
    <row r="653" spans="1:19" x14ac:dyDescent="0.25">
      <c r="A653" s="80">
        <v>26</v>
      </c>
      <c r="B653" s="81" t="s">
        <v>926</v>
      </c>
      <c r="C653" s="95" t="s">
        <v>278</v>
      </c>
      <c r="D653" s="95" t="s">
        <v>113</v>
      </c>
      <c r="E653" s="95" t="s">
        <v>927</v>
      </c>
      <c r="F653" s="82" t="s">
        <v>280</v>
      </c>
      <c r="G653" s="83" t="s">
        <v>931</v>
      </c>
      <c r="H653" s="84" t="s">
        <v>117</v>
      </c>
      <c r="I653" s="82">
        <v>6</v>
      </c>
      <c r="J653" s="96"/>
      <c r="K653" s="86">
        <v>77.5</v>
      </c>
      <c r="L653" s="86">
        <v>155</v>
      </c>
      <c r="M653" s="86">
        <v>154.94999999999999</v>
      </c>
      <c r="N653" s="86">
        <f t="shared" si="10"/>
        <v>0</v>
      </c>
      <c r="O653" s="97" t="s">
        <v>929</v>
      </c>
      <c r="P653" s="98" t="s">
        <v>120</v>
      </c>
      <c r="Q653">
        <f>--ISNUMBER(IFERROR(SEARCH(Orders!$E18,O653,1),""))</f>
        <v>1</v>
      </c>
      <c r="R653">
        <f>IF(Q653=1,COUNTIF($Q$2:Q653,1),"")</f>
        <v>652</v>
      </c>
      <c r="S653" t="str">
        <f>IFERROR(INDEX($O2:$O986,MATCH(ROWS($Q$2:Q653),$R2:$R986,0)),"")</f>
        <v>Wfw21lc1-001-M  W Lucie Chelsea</v>
      </c>
    </row>
    <row r="654" spans="1:19" x14ac:dyDescent="0.25">
      <c r="A654" s="80">
        <v>26</v>
      </c>
      <c r="B654" s="81" t="s">
        <v>926</v>
      </c>
      <c r="C654" s="95" t="s">
        <v>278</v>
      </c>
      <c r="D654" s="95" t="s">
        <v>113</v>
      </c>
      <c r="E654" s="95" t="s">
        <v>927</v>
      </c>
      <c r="F654" s="82" t="s">
        <v>280</v>
      </c>
      <c r="G654" s="83" t="s">
        <v>932</v>
      </c>
      <c r="H654" s="84" t="s">
        <v>117</v>
      </c>
      <c r="I654" s="82">
        <v>6.5</v>
      </c>
      <c r="J654" s="96"/>
      <c r="K654" s="86">
        <v>77.5</v>
      </c>
      <c r="L654" s="86">
        <v>155</v>
      </c>
      <c r="M654" s="86">
        <v>154.94999999999999</v>
      </c>
      <c r="N654" s="86">
        <f t="shared" si="10"/>
        <v>0</v>
      </c>
      <c r="O654" s="97" t="s">
        <v>929</v>
      </c>
      <c r="P654" s="98" t="s">
        <v>120</v>
      </c>
      <c r="Q654">
        <f>--ISNUMBER(IFERROR(SEARCH(Orders!$E18,O654,1),""))</f>
        <v>1</v>
      </c>
      <c r="R654">
        <f>IF(Q654=1,COUNTIF($Q$2:Q654,1),"")</f>
        <v>653</v>
      </c>
      <c r="S654" t="str">
        <f>IFERROR(INDEX($O2:$O986,MATCH(ROWS($Q$2:Q654),$R2:$R986,0)),"")</f>
        <v>Wfw21lc1-001-M  W Lucie Chelsea</v>
      </c>
    </row>
    <row r="655" spans="1:19" x14ac:dyDescent="0.25">
      <c r="A655" s="80">
        <v>26</v>
      </c>
      <c r="B655" s="81" t="s">
        <v>926</v>
      </c>
      <c r="C655" s="95" t="s">
        <v>278</v>
      </c>
      <c r="D655" s="95" t="s">
        <v>113</v>
      </c>
      <c r="E655" s="95" t="s">
        <v>927</v>
      </c>
      <c r="F655" s="82" t="s">
        <v>280</v>
      </c>
      <c r="G655" s="83" t="s">
        <v>933</v>
      </c>
      <c r="H655" s="84" t="s">
        <v>117</v>
      </c>
      <c r="I655" s="82">
        <v>7</v>
      </c>
      <c r="J655" s="96"/>
      <c r="K655" s="86">
        <v>77.5</v>
      </c>
      <c r="L655" s="86">
        <v>155</v>
      </c>
      <c r="M655" s="86">
        <v>154.94999999999999</v>
      </c>
      <c r="N655" s="86">
        <f t="shared" si="10"/>
        <v>0</v>
      </c>
      <c r="O655" s="97" t="s">
        <v>929</v>
      </c>
      <c r="P655" s="98" t="s">
        <v>120</v>
      </c>
      <c r="Q655">
        <f>--ISNUMBER(IFERROR(SEARCH(Orders!$E18,O655,1),""))</f>
        <v>1</v>
      </c>
      <c r="R655">
        <f>IF(Q655=1,COUNTIF($Q$2:Q655,1),"")</f>
        <v>654</v>
      </c>
      <c r="S655" t="str">
        <f>IFERROR(INDEX($O2:$O986,MATCH(ROWS($Q$2:Q655),$R2:$R986,0)),"")</f>
        <v>Wfw21lc1-001-M  W Lucie Chelsea</v>
      </c>
    </row>
    <row r="656" spans="1:19" x14ac:dyDescent="0.25">
      <c r="A656" s="80">
        <v>26</v>
      </c>
      <c r="B656" s="81" t="s">
        <v>926</v>
      </c>
      <c r="C656" s="95" t="s">
        <v>278</v>
      </c>
      <c r="D656" s="95" t="s">
        <v>113</v>
      </c>
      <c r="E656" s="95" t="s">
        <v>927</v>
      </c>
      <c r="F656" s="82" t="s">
        <v>280</v>
      </c>
      <c r="G656" s="83" t="s">
        <v>934</v>
      </c>
      <c r="H656" s="84" t="s">
        <v>117</v>
      </c>
      <c r="I656" s="82">
        <v>7.5</v>
      </c>
      <c r="J656" s="96"/>
      <c r="K656" s="86">
        <v>77.5</v>
      </c>
      <c r="L656" s="86">
        <v>155</v>
      </c>
      <c r="M656" s="86">
        <v>154.94999999999999</v>
      </c>
      <c r="N656" s="86">
        <f t="shared" si="10"/>
        <v>0</v>
      </c>
      <c r="O656" s="97" t="s">
        <v>929</v>
      </c>
      <c r="P656" s="98" t="s">
        <v>120</v>
      </c>
      <c r="Q656">
        <f>--ISNUMBER(IFERROR(SEARCH(Orders!$E18,O656,1),""))</f>
        <v>1</v>
      </c>
      <c r="R656">
        <f>IF(Q656=1,COUNTIF($Q$2:Q656,1),"")</f>
        <v>655</v>
      </c>
      <c r="S656" t="str">
        <f>IFERROR(INDEX($O2:$O986,MATCH(ROWS($Q$2:Q656),$R2:$R986,0)),"")</f>
        <v>Wfw21lc1-001-M  W Lucie Chelsea</v>
      </c>
    </row>
    <row r="657" spans="1:19" x14ac:dyDescent="0.25">
      <c r="A657" s="80">
        <v>26</v>
      </c>
      <c r="B657" s="81" t="s">
        <v>926</v>
      </c>
      <c r="C657" s="95" t="s">
        <v>278</v>
      </c>
      <c r="D657" s="95" t="s">
        <v>113</v>
      </c>
      <c r="E657" s="95" t="s">
        <v>927</v>
      </c>
      <c r="F657" s="82" t="s">
        <v>280</v>
      </c>
      <c r="G657" s="83" t="s">
        <v>935</v>
      </c>
      <c r="H657" s="84" t="s">
        <v>117</v>
      </c>
      <c r="I657" s="82">
        <v>8</v>
      </c>
      <c r="J657" s="96"/>
      <c r="K657" s="86">
        <v>77.5</v>
      </c>
      <c r="L657" s="86">
        <v>155</v>
      </c>
      <c r="M657" s="86">
        <v>154.94999999999999</v>
      </c>
      <c r="N657" s="86">
        <f t="shared" si="10"/>
        <v>0</v>
      </c>
      <c r="O657" s="97" t="s">
        <v>929</v>
      </c>
      <c r="P657" s="98" t="s">
        <v>120</v>
      </c>
      <c r="Q657">
        <f>--ISNUMBER(IFERROR(SEARCH(Orders!$E18,O657,1),""))</f>
        <v>1</v>
      </c>
      <c r="R657">
        <f>IF(Q657=1,COUNTIF($Q$2:Q657,1),"")</f>
        <v>656</v>
      </c>
      <c r="S657" t="str">
        <f>IFERROR(INDEX($O2:$O986,MATCH(ROWS($Q$2:Q657),$R2:$R986,0)),"")</f>
        <v>Wfw21lc1-001-M  W Lucie Chelsea</v>
      </c>
    </row>
    <row r="658" spans="1:19" x14ac:dyDescent="0.25">
      <c r="A658" s="80">
        <v>26</v>
      </c>
      <c r="B658" s="81" t="s">
        <v>926</v>
      </c>
      <c r="C658" s="95" t="s">
        <v>278</v>
      </c>
      <c r="D658" s="95" t="s">
        <v>113</v>
      </c>
      <c r="E658" s="95" t="s">
        <v>927</v>
      </c>
      <c r="F658" s="82" t="s">
        <v>280</v>
      </c>
      <c r="G658" s="83" t="s">
        <v>936</v>
      </c>
      <c r="H658" s="84" t="s">
        <v>117</v>
      </c>
      <c r="I658" s="82">
        <v>8.5</v>
      </c>
      <c r="J658" s="96"/>
      <c r="K658" s="86">
        <v>77.5</v>
      </c>
      <c r="L658" s="86">
        <v>155</v>
      </c>
      <c r="M658" s="86">
        <v>154.94999999999999</v>
      </c>
      <c r="N658" s="86">
        <f t="shared" si="10"/>
        <v>0</v>
      </c>
      <c r="O658" s="97" t="s">
        <v>929</v>
      </c>
      <c r="P658" s="98" t="s">
        <v>120</v>
      </c>
      <c r="Q658">
        <f>--ISNUMBER(IFERROR(SEARCH(Orders!$E18,O658,1),""))</f>
        <v>1</v>
      </c>
      <c r="R658">
        <f>IF(Q658=1,COUNTIF($Q$2:Q658,1),"")</f>
        <v>657</v>
      </c>
      <c r="S658" t="str">
        <f>IFERROR(INDEX($O2:$O986,MATCH(ROWS($Q$2:Q658),$R2:$R986,0)),"")</f>
        <v>Wfw21lc1-001-M  W Lucie Chelsea</v>
      </c>
    </row>
    <row r="659" spans="1:19" x14ac:dyDescent="0.25">
      <c r="A659" s="80">
        <v>26</v>
      </c>
      <c r="B659" s="81" t="s">
        <v>926</v>
      </c>
      <c r="C659" s="95" t="s">
        <v>278</v>
      </c>
      <c r="D659" s="95" t="s">
        <v>113</v>
      </c>
      <c r="E659" s="95" t="s">
        <v>927</v>
      </c>
      <c r="F659" s="82" t="s">
        <v>280</v>
      </c>
      <c r="G659" s="83" t="s">
        <v>937</v>
      </c>
      <c r="H659" s="84" t="s">
        <v>117</v>
      </c>
      <c r="I659" s="82">
        <v>9</v>
      </c>
      <c r="J659" s="96"/>
      <c r="K659" s="86">
        <v>77.5</v>
      </c>
      <c r="L659" s="86">
        <v>155</v>
      </c>
      <c r="M659" s="86">
        <v>154.94999999999999</v>
      </c>
      <c r="N659" s="86">
        <f t="shared" si="10"/>
        <v>0</v>
      </c>
      <c r="O659" s="97" t="s">
        <v>929</v>
      </c>
      <c r="P659" s="98" t="s">
        <v>120</v>
      </c>
      <c r="Q659">
        <f>--ISNUMBER(IFERROR(SEARCH(Orders!$E18,O659,1),""))</f>
        <v>1</v>
      </c>
      <c r="R659">
        <f>IF(Q659=1,COUNTIF($Q$2:Q659,1),"")</f>
        <v>658</v>
      </c>
      <c r="S659" t="str">
        <f>IFERROR(INDEX($O2:$O986,MATCH(ROWS($Q$2:Q659),$R2:$R986,0)),"")</f>
        <v>Wfw21lc1-001-M  W Lucie Chelsea</v>
      </c>
    </row>
    <row r="660" spans="1:19" x14ac:dyDescent="0.25">
      <c r="A660" s="80">
        <v>26</v>
      </c>
      <c r="B660" s="81" t="s">
        <v>926</v>
      </c>
      <c r="C660" s="95" t="s">
        <v>278</v>
      </c>
      <c r="D660" s="95" t="s">
        <v>113</v>
      </c>
      <c r="E660" s="95" t="s">
        <v>927</v>
      </c>
      <c r="F660" s="82" t="s">
        <v>280</v>
      </c>
      <c r="G660" s="83" t="s">
        <v>938</v>
      </c>
      <c r="H660" s="84" t="s">
        <v>117</v>
      </c>
      <c r="I660" s="82">
        <v>9.5</v>
      </c>
      <c r="J660" s="96"/>
      <c r="K660" s="86">
        <v>77.5</v>
      </c>
      <c r="L660" s="86">
        <v>155</v>
      </c>
      <c r="M660" s="86">
        <v>154.94999999999999</v>
      </c>
      <c r="N660" s="86">
        <f t="shared" si="10"/>
        <v>0</v>
      </c>
      <c r="O660" s="97" t="s">
        <v>929</v>
      </c>
      <c r="P660" s="98" t="s">
        <v>120</v>
      </c>
      <c r="Q660">
        <f>--ISNUMBER(IFERROR(SEARCH(Orders!$E18,O660,1),""))</f>
        <v>1</v>
      </c>
      <c r="R660">
        <f>IF(Q660=1,COUNTIF($Q$2:Q660,1),"")</f>
        <v>659</v>
      </c>
      <c r="S660" t="str">
        <f>IFERROR(INDEX($O2:$O986,MATCH(ROWS($Q$2:Q660),$R2:$R986,0)),"")</f>
        <v>Wfw21lc1-001-M  W Lucie Chelsea</v>
      </c>
    </row>
    <row r="661" spans="1:19" x14ac:dyDescent="0.25">
      <c r="A661" s="80">
        <v>26</v>
      </c>
      <c r="B661" s="81" t="s">
        <v>926</v>
      </c>
      <c r="C661" s="95" t="s">
        <v>278</v>
      </c>
      <c r="D661" s="95" t="s">
        <v>113</v>
      </c>
      <c r="E661" s="95" t="s">
        <v>927</v>
      </c>
      <c r="F661" s="82" t="s">
        <v>280</v>
      </c>
      <c r="G661" s="83" t="s">
        <v>939</v>
      </c>
      <c r="H661" s="84" t="s">
        <v>117</v>
      </c>
      <c r="I661" s="82">
        <v>10</v>
      </c>
      <c r="J661" s="96"/>
      <c r="K661" s="86">
        <v>77.5</v>
      </c>
      <c r="L661" s="86">
        <v>155</v>
      </c>
      <c r="M661" s="86">
        <v>154.94999999999999</v>
      </c>
      <c r="N661" s="86">
        <f t="shared" si="10"/>
        <v>0</v>
      </c>
      <c r="O661" s="97" t="s">
        <v>929</v>
      </c>
      <c r="P661" s="98" t="s">
        <v>120</v>
      </c>
      <c r="Q661">
        <f>--ISNUMBER(IFERROR(SEARCH(Orders!$E18,O661,1),""))</f>
        <v>1</v>
      </c>
      <c r="R661">
        <f>IF(Q661=1,COUNTIF($Q$2:Q661,1),"")</f>
        <v>660</v>
      </c>
      <c r="S661" t="str">
        <f>IFERROR(INDEX($O2:$O986,MATCH(ROWS($Q$2:Q661),$R2:$R986,0)),"")</f>
        <v>Wfw21lc1-001-M  W Lucie Chelsea</v>
      </c>
    </row>
    <row r="662" spans="1:19" x14ac:dyDescent="0.25">
      <c r="A662" s="80">
        <v>26</v>
      </c>
      <c r="B662" s="81" t="s">
        <v>926</v>
      </c>
      <c r="C662" s="95" t="s">
        <v>278</v>
      </c>
      <c r="D662" s="95" t="s">
        <v>113</v>
      </c>
      <c r="E662" s="95" t="s">
        <v>927</v>
      </c>
      <c r="F662" s="82" t="s">
        <v>280</v>
      </c>
      <c r="G662" s="83" t="s">
        <v>940</v>
      </c>
      <c r="H662" s="84" t="s">
        <v>117</v>
      </c>
      <c r="I662" s="82">
        <v>10.5</v>
      </c>
      <c r="J662" s="96"/>
      <c r="K662" s="86">
        <v>77.5</v>
      </c>
      <c r="L662" s="86">
        <v>155</v>
      </c>
      <c r="M662" s="86">
        <v>154.94999999999999</v>
      </c>
      <c r="N662" s="86">
        <f t="shared" si="10"/>
        <v>0</v>
      </c>
      <c r="O662" s="97" t="s">
        <v>929</v>
      </c>
      <c r="P662" s="98" t="s">
        <v>120</v>
      </c>
      <c r="Q662">
        <f>--ISNUMBER(IFERROR(SEARCH(Orders!$E18,O662,1),""))</f>
        <v>1</v>
      </c>
      <c r="R662">
        <f>IF(Q662=1,COUNTIF($Q$2:Q662,1),"")</f>
        <v>661</v>
      </c>
      <c r="S662" t="str">
        <f>IFERROR(INDEX($O2:$O986,MATCH(ROWS($Q$2:Q662),$R2:$R986,0)),"")</f>
        <v>Wfw21lc1-001-M  W Lucie Chelsea</v>
      </c>
    </row>
    <row r="663" spans="1:19" x14ac:dyDescent="0.25">
      <c r="A663" s="80">
        <v>26</v>
      </c>
      <c r="B663" s="81" t="s">
        <v>926</v>
      </c>
      <c r="C663" s="95" t="s">
        <v>278</v>
      </c>
      <c r="D663" s="95" t="s">
        <v>113</v>
      </c>
      <c r="E663" s="95" t="s">
        <v>927</v>
      </c>
      <c r="F663" s="82" t="s">
        <v>280</v>
      </c>
      <c r="G663" s="83" t="s">
        <v>941</v>
      </c>
      <c r="H663" s="84" t="s">
        <v>117</v>
      </c>
      <c r="I663" s="82">
        <v>11</v>
      </c>
      <c r="J663" s="96"/>
      <c r="K663" s="86">
        <v>77.5</v>
      </c>
      <c r="L663" s="86">
        <v>155</v>
      </c>
      <c r="M663" s="86">
        <v>154.94999999999999</v>
      </c>
      <c r="N663" s="86">
        <f t="shared" si="10"/>
        <v>0</v>
      </c>
      <c r="O663" s="97" t="s">
        <v>929</v>
      </c>
      <c r="P663" s="98" t="s">
        <v>120</v>
      </c>
      <c r="Q663">
        <f>--ISNUMBER(IFERROR(SEARCH(Orders!$E18,O663,1),""))</f>
        <v>1</v>
      </c>
      <c r="R663">
        <f>IF(Q663=1,COUNTIF($Q$2:Q663,1),"")</f>
        <v>662</v>
      </c>
      <c r="S663" t="str">
        <f>IFERROR(INDEX($O2:$O986,MATCH(ROWS($Q$2:Q663),$R2:$R986,0)),"")</f>
        <v>Wfw21lc1-001-M  W Lucie Chelsea</v>
      </c>
    </row>
    <row r="664" spans="1:19" x14ac:dyDescent="0.25">
      <c r="A664" s="80">
        <v>26</v>
      </c>
      <c r="B664" s="81" t="s">
        <v>942</v>
      </c>
      <c r="C664" s="95" t="s">
        <v>403</v>
      </c>
      <c r="D664" s="95" t="s">
        <v>113</v>
      </c>
      <c r="E664" s="95" t="s">
        <v>927</v>
      </c>
      <c r="F664" s="82" t="s">
        <v>404</v>
      </c>
      <c r="G664" s="83" t="s">
        <v>943</v>
      </c>
      <c r="H664" s="84" t="s">
        <v>117</v>
      </c>
      <c r="I664" s="82">
        <v>5</v>
      </c>
      <c r="J664" s="96"/>
      <c r="K664" s="86">
        <v>77.5</v>
      </c>
      <c r="L664" s="86">
        <v>155</v>
      </c>
      <c r="M664" s="86">
        <v>154.94999999999999</v>
      </c>
      <c r="N664" s="86">
        <f t="shared" si="10"/>
        <v>0</v>
      </c>
      <c r="O664" s="97" t="s">
        <v>944</v>
      </c>
      <c r="P664" s="98" t="s">
        <v>120</v>
      </c>
      <c r="Q664">
        <f>--ISNUMBER(IFERROR(SEARCH(Orders!$E18,O664,1),""))</f>
        <v>1</v>
      </c>
      <c r="R664">
        <f>IF(Q664=1,COUNTIF($Q$2:Q664,1),"")</f>
        <v>663</v>
      </c>
      <c r="S664" t="str">
        <f>IFERROR(INDEX($O2:$O986,MATCH(ROWS($Q$2:Q664),$R2:$R986,0)),"")</f>
        <v>Wfw21lc2-240-M  W Lucie Chelsea</v>
      </c>
    </row>
    <row r="665" spans="1:19" x14ac:dyDescent="0.25">
      <c r="A665" s="80">
        <v>26</v>
      </c>
      <c r="B665" s="81" t="s">
        <v>942</v>
      </c>
      <c r="C665" s="95" t="s">
        <v>403</v>
      </c>
      <c r="D665" s="95" t="s">
        <v>113</v>
      </c>
      <c r="E665" s="95" t="s">
        <v>927</v>
      </c>
      <c r="F665" s="82" t="s">
        <v>404</v>
      </c>
      <c r="G665" s="83" t="s">
        <v>945</v>
      </c>
      <c r="H665" s="84" t="s">
        <v>117</v>
      </c>
      <c r="I665" s="82">
        <v>5.5</v>
      </c>
      <c r="J665" s="96"/>
      <c r="K665" s="86">
        <v>77.5</v>
      </c>
      <c r="L665" s="86">
        <v>155</v>
      </c>
      <c r="M665" s="86">
        <v>154.94999999999999</v>
      </c>
      <c r="N665" s="86">
        <f t="shared" si="10"/>
        <v>0</v>
      </c>
      <c r="O665" s="97" t="s">
        <v>944</v>
      </c>
      <c r="P665" s="98" t="s">
        <v>120</v>
      </c>
      <c r="Q665">
        <f>--ISNUMBER(IFERROR(SEARCH(Orders!$E18,O665,1),""))</f>
        <v>1</v>
      </c>
      <c r="R665">
        <f>IF(Q665=1,COUNTIF($Q$2:Q665,1),"")</f>
        <v>664</v>
      </c>
      <c r="S665" t="str">
        <f>IFERROR(INDEX($O2:$O986,MATCH(ROWS($Q$2:Q665),$R2:$R986,0)),"")</f>
        <v>Wfw21lc2-240-M  W Lucie Chelsea</v>
      </c>
    </row>
    <row r="666" spans="1:19" x14ac:dyDescent="0.25">
      <c r="A666" s="80">
        <v>26</v>
      </c>
      <c r="B666" s="81" t="s">
        <v>942</v>
      </c>
      <c r="C666" s="95" t="s">
        <v>403</v>
      </c>
      <c r="D666" s="95" t="s">
        <v>113</v>
      </c>
      <c r="E666" s="95" t="s">
        <v>927</v>
      </c>
      <c r="F666" s="82" t="s">
        <v>404</v>
      </c>
      <c r="G666" s="83" t="s">
        <v>946</v>
      </c>
      <c r="H666" s="84" t="s">
        <v>117</v>
      </c>
      <c r="I666" s="82">
        <v>6</v>
      </c>
      <c r="J666" s="96"/>
      <c r="K666" s="86">
        <v>77.5</v>
      </c>
      <c r="L666" s="86">
        <v>155</v>
      </c>
      <c r="M666" s="86">
        <v>154.94999999999999</v>
      </c>
      <c r="N666" s="86">
        <f t="shared" si="10"/>
        <v>0</v>
      </c>
      <c r="O666" s="97" t="s">
        <v>944</v>
      </c>
      <c r="P666" s="98" t="s">
        <v>120</v>
      </c>
      <c r="Q666">
        <f>--ISNUMBER(IFERROR(SEARCH(Orders!$E18,O666,1),""))</f>
        <v>1</v>
      </c>
      <c r="R666">
        <f>IF(Q666=1,COUNTIF($Q$2:Q666,1),"")</f>
        <v>665</v>
      </c>
      <c r="S666" t="str">
        <f>IFERROR(INDEX($O2:$O986,MATCH(ROWS($Q$2:Q666),$R2:$R986,0)),"")</f>
        <v>Wfw21lc2-240-M  W Lucie Chelsea</v>
      </c>
    </row>
    <row r="667" spans="1:19" x14ac:dyDescent="0.25">
      <c r="A667" s="80">
        <v>26</v>
      </c>
      <c r="B667" s="81" t="s">
        <v>942</v>
      </c>
      <c r="C667" s="95" t="s">
        <v>403</v>
      </c>
      <c r="D667" s="95" t="s">
        <v>113</v>
      </c>
      <c r="E667" s="95" t="s">
        <v>927</v>
      </c>
      <c r="F667" s="82" t="s">
        <v>404</v>
      </c>
      <c r="G667" s="83" t="s">
        <v>947</v>
      </c>
      <c r="H667" s="84" t="s">
        <v>117</v>
      </c>
      <c r="I667" s="82">
        <v>6.5</v>
      </c>
      <c r="J667" s="96"/>
      <c r="K667" s="86">
        <v>77.5</v>
      </c>
      <c r="L667" s="86">
        <v>155</v>
      </c>
      <c r="M667" s="86">
        <v>154.94999999999999</v>
      </c>
      <c r="N667" s="86">
        <f t="shared" si="10"/>
        <v>0</v>
      </c>
      <c r="O667" s="97" t="s">
        <v>944</v>
      </c>
      <c r="P667" s="98" t="s">
        <v>120</v>
      </c>
      <c r="Q667">
        <f>--ISNUMBER(IFERROR(SEARCH(Orders!$E18,O667,1),""))</f>
        <v>1</v>
      </c>
      <c r="R667">
        <f>IF(Q667=1,COUNTIF($Q$2:Q667,1),"")</f>
        <v>666</v>
      </c>
      <c r="S667" t="str">
        <f>IFERROR(INDEX($O2:$O986,MATCH(ROWS($Q$2:Q667),$R2:$R986,0)),"")</f>
        <v>Wfw21lc2-240-M  W Lucie Chelsea</v>
      </c>
    </row>
    <row r="668" spans="1:19" x14ac:dyDescent="0.25">
      <c r="A668" s="80">
        <v>26</v>
      </c>
      <c r="B668" s="81" t="s">
        <v>942</v>
      </c>
      <c r="C668" s="95" t="s">
        <v>403</v>
      </c>
      <c r="D668" s="95" t="s">
        <v>113</v>
      </c>
      <c r="E668" s="95" t="s">
        <v>927</v>
      </c>
      <c r="F668" s="82" t="s">
        <v>404</v>
      </c>
      <c r="G668" s="83" t="s">
        <v>948</v>
      </c>
      <c r="H668" s="84" t="s">
        <v>117</v>
      </c>
      <c r="I668" s="82">
        <v>7</v>
      </c>
      <c r="J668" s="96"/>
      <c r="K668" s="86">
        <v>77.5</v>
      </c>
      <c r="L668" s="86">
        <v>155</v>
      </c>
      <c r="M668" s="86">
        <v>154.94999999999999</v>
      </c>
      <c r="N668" s="86">
        <f t="shared" si="10"/>
        <v>0</v>
      </c>
      <c r="O668" s="97" t="s">
        <v>944</v>
      </c>
      <c r="P668" s="98" t="s">
        <v>120</v>
      </c>
      <c r="Q668">
        <f>--ISNUMBER(IFERROR(SEARCH(Orders!$E18,O668,1),""))</f>
        <v>1</v>
      </c>
      <c r="R668">
        <f>IF(Q668=1,COUNTIF($Q$2:Q668,1),"")</f>
        <v>667</v>
      </c>
      <c r="S668" t="str">
        <f>IFERROR(INDEX($O2:$O986,MATCH(ROWS($Q$2:Q668),$R2:$R986,0)),"")</f>
        <v>Wfw21lc2-240-M  W Lucie Chelsea</v>
      </c>
    </row>
    <row r="669" spans="1:19" x14ac:dyDescent="0.25">
      <c r="A669" s="80">
        <v>26</v>
      </c>
      <c r="B669" s="81" t="s">
        <v>942</v>
      </c>
      <c r="C669" s="95" t="s">
        <v>403</v>
      </c>
      <c r="D669" s="95" t="s">
        <v>113</v>
      </c>
      <c r="E669" s="95" t="s">
        <v>927</v>
      </c>
      <c r="F669" s="82" t="s">
        <v>404</v>
      </c>
      <c r="G669" s="83" t="s">
        <v>949</v>
      </c>
      <c r="H669" s="84" t="s">
        <v>117</v>
      </c>
      <c r="I669" s="82">
        <v>7.5</v>
      </c>
      <c r="J669" s="96"/>
      <c r="K669" s="86">
        <v>77.5</v>
      </c>
      <c r="L669" s="86">
        <v>155</v>
      </c>
      <c r="M669" s="86">
        <v>154.94999999999999</v>
      </c>
      <c r="N669" s="86">
        <f t="shared" si="10"/>
        <v>0</v>
      </c>
      <c r="O669" s="97" t="s">
        <v>944</v>
      </c>
      <c r="P669" s="98" t="s">
        <v>120</v>
      </c>
      <c r="Q669">
        <f>--ISNUMBER(IFERROR(SEARCH(Orders!$E18,O669,1),""))</f>
        <v>1</v>
      </c>
      <c r="R669">
        <f>IF(Q669=1,COUNTIF($Q$2:Q669,1),"")</f>
        <v>668</v>
      </c>
      <c r="S669" t="str">
        <f>IFERROR(INDEX($O2:$O986,MATCH(ROWS($Q$2:Q669),$R2:$R986,0)),"")</f>
        <v>Wfw21lc2-240-M  W Lucie Chelsea</v>
      </c>
    </row>
    <row r="670" spans="1:19" x14ac:dyDescent="0.25">
      <c r="A670" s="80">
        <v>26</v>
      </c>
      <c r="B670" s="81" t="s">
        <v>942</v>
      </c>
      <c r="C670" s="95" t="s">
        <v>403</v>
      </c>
      <c r="D670" s="95" t="s">
        <v>113</v>
      </c>
      <c r="E670" s="95" t="s">
        <v>927</v>
      </c>
      <c r="F670" s="82" t="s">
        <v>404</v>
      </c>
      <c r="G670" s="83" t="s">
        <v>950</v>
      </c>
      <c r="H670" s="84" t="s">
        <v>117</v>
      </c>
      <c r="I670" s="82">
        <v>8</v>
      </c>
      <c r="J670" s="96"/>
      <c r="K670" s="86">
        <v>77.5</v>
      </c>
      <c r="L670" s="86">
        <v>155</v>
      </c>
      <c r="M670" s="86">
        <v>154.94999999999999</v>
      </c>
      <c r="N670" s="86">
        <f t="shared" si="10"/>
        <v>0</v>
      </c>
      <c r="O670" s="97" t="s">
        <v>944</v>
      </c>
      <c r="P670" s="98" t="s">
        <v>120</v>
      </c>
      <c r="Q670">
        <f>--ISNUMBER(IFERROR(SEARCH(Orders!$E18,O670,1),""))</f>
        <v>1</v>
      </c>
      <c r="R670">
        <f>IF(Q670=1,COUNTIF($Q$2:Q670,1),"")</f>
        <v>669</v>
      </c>
      <c r="S670" t="str">
        <f>IFERROR(INDEX($O2:$O986,MATCH(ROWS($Q$2:Q670),$R2:$R986,0)),"")</f>
        <v>Wfw21lc2-240-M  W Lucie Chelsea</v>
      </c>
    </row>
    <row r="671" spans="1:19" x14ac:dyDescent="0.25">
      <c r="A671" s="80">
        <v>26</v>
      </c>
      <c r="B671" s="81" t="s">
        <v>942</v>
      </c>
      <c r="C671" s="95" t="s">
        <v>403</v>
      </c>
      <c r="D671" s="95" t="s">
        <v>113</v>
      </c>
      <c r="E671" s="95" t="s">
        <v>927</v>
      </c>
      <c r="F671" s="82" t="s">
        <v>404</v>
      </c>
      <c r="G671" s="83" t="s">
        <v>951</v>
      </c>
      <c r="H671" s="84" t="s">
        <v>117</v>
      </c>
      <c r="I671" s="82">
        <v>8.5</v>
      </c>
      <c r="J671" s="96"/>
      <c r="K671" s="86">
        <v>77.5</v>
      </c>
      <c r="L671" s="86">
        <v>155</v>
      </c>
      <c r="M671" s="86">
        <v>154.94999999999999</v>
      </c>
      <c r="N671" s="86">
        <f t="shared" si="10"/>
        <v>0</v>
      </c>
      <c r="O671" s="97" t="s">
        <v>944</v>
      </c>
      <c r="P671" s="98" t="s">
        <v>120</v>
      </c>
      <c r="Q671">
        <f>--ISNUMBER(IFERROR(SEARCH(Orders!$E18,O671,1),""))</f>
        <v>1</v>
      </c>
      <c r="R671">
        <f>IF(Q671=1,COUNTIF($Q$2:Q671,1),"")</f>
        <v>670</v>
      </c>
      <c r="S671" t="str">
        <f>IFERROR(INDEX($O2:$O986,MATCH(ROWS($Q$2:Q671),$R2:$R986,0)),"")</f>
        <v>Wfw21lc2-240-M  W Lucie Chelsea</v>
      </c>
    </row>
    <row r="672" spans="1:19" x14ac:dyDescent="0.25">
      <c r="A672" s="80">
        <v>26</v>
      </c>
      <c r="B672" s="81" t="s">
        <v>942</v>
      </c>
      <c r="C672" s="95" t="s">
        <v>403</v>
      </c>
      <c r="D672" s="95" t="s">
        <v>113</v>
      </c>
      <c r="E672" s="95" t="s">
        <v>927</v>
      </c>
      <c r="F672" s="82" t="s">
        <v>404</v>
      </c>
      <c r="G672" s="83" t="s">
        <v>952</v>
      </c>
      <c r="H672" s="84" t="s">
        <v>117</v>
      </c>
      <c r="I672" s="82">
        <v>9</v>
      </c>
      <c r="J672" s="96"/>
      <c r="K672" s="86">
        <v>77.5</v>
      </c>
      <c r="L672" s="86">
        <v>155</v>
      </c>
      <c r="M672" s="86">
        <v>154.94999999999999</v>
      </c>
      <c r="N672" s="86">
        <f t="shared" si="10"/>
        <v>0</v>
      </c>
      <c r="O672" s="97" t="s">
        <v>944</v>
      </c>
      <c r="P672" s="98" t="s">
        <v>120</v>
      </c>
      <c r="Q672">
        <f>--ISNUMBER(IFERROR(SEARCH(Orders!$E18,O672,1),""))</f>
        <v>1</v>
      </c>
      <c r="R672">
        <f>IF(Q672=1,COUNTIF($Q$2:Q672,1),"")</f>
        <v>671</v>
      </c>
      <c r="S672" t="str">
        <f>IFERROR(INDEX($O2:$O986,MATCH(ROWS($Q$2:Q672),$R2:$R986,0)),"")</f>
        <v>Wfw21lc2-240-M  W Lucie Chelsea</v>
      </c>
    </row>
    <row r="673" spans="1:19" x14ac:dyDescent="0.25">
      <c r="A673" s="80">
        <v>26</v>
      </c>
      <c r="B673" s="81" t="s">
        <v>942</v>
      </c>
      <c r="C673" s="95" t="s">
        <v>403</v>
      </c>
      <c r="D673" s="95" t="s">
        <v>113</v>
      </c>
      <c r="E673" s="95" t="s">
        <v>927</v>
      </c>
      <c r="F673" s="82" t="s">
        <v>404</v>
      </c>
      <c r="G673" s="83" t="s">
        <v>953</v>
      </c>
      <c r="H673" s="84" t="s">
        <v>117</v>
      </c>
      <c r="I673" s="82">
        <v>9.5</v>
      </c>
      <c r="J673" s="96"/>
      <c r="K673" s="86">
        <v>77.5</v>
      </c>
      <c r="L673" s="86">
        <v>155</v>
      </c>
      <c r="M673" s="86">
        <v>154.94999999999999</v>
      </c>
      <c r="N673" s="86">
        <f t="shared" si="10"/>
        <v>0</v>
      </c>
      <c r="O673" s="97" t="s">
        <v>944</v>
      </c>
      <c r="P673" s="98" t="s">
        <v>120</v>
      </c>
      <c r="Q673">
        <f>--ISNUMBER(IFERROR(SEARCH(Orders!$E18,O673,1),""))</f>
        <v>1</v>
      </c>
      <c r="R673">
        <f>IF(Q673=1,COUNTIF($Q$2:Q673,1),"")</f>
        <v>672</v>
      </c>
      <c r="S673" t="str">
        <f>IFERROR(INDEX($O2:$O986,MATCH(ROWS($Q$2:Q673),$R2:$R986,0)),"")</f>
        <v>Wfw21lc2-240-M  W Lucie Chelsea</v>
      </c>
    </row>
    <row r="674" spans="1:19" x14ac:dyDescent="0.25">
      <c r="A674" s="80">
        <v>26</v>
      </c>
      <c r="B674" s="81" t="s">
        <v>942</v>
      </c>
      <c r="C674" s="95" t="s">
        <v>403</v>
      </c>
      <c r="D674" s="95" t="s">
        <v>113</v>
      </c>
      <c r="E674" s="95" t="s">
        <v>927</v>
      </c>
      <c r="F674" s="82" t="s">
        <v>404</v>
      </c>
      <c r="G674" s="83" t="s">
        <v>954</v>
      </c>
      <c r="H674" s="84" t="s">
        <v>117</v>
      </c>
      <c r="I674" s="82">
        <v>10</v>
      </c>
      <c r="J674" s="96"/>
      <c r="K674" s="86">
        <v>77.5</v>
      </c>
      <c r="L674" s="86">
        <v>155</v>
      </c>
      <c r="M674" s="86">
        <v>154.94999999999999</v>
      </c>
      <c r="N674" s="86">
        <f t="shared" si="10"/>
        <v>0</v>
      </c>
      <c r="O674" s="97" t="s">
        <v>944</v>
      </c>
      <c r="P674" s="98" t="s">
        <v>120</v>
      </c>
      <c r="Q674">
        <f>--ISNUMBER(IFERROR(SEARCH(Orders!$E18,O674,1),""))</f>
        <v>1</v>
      </c>
      <c r="R674">
        <f>IF(Q674=1,COUNTIF($Q$2:Q674,1),"")</f>
        <v>673</v>
      </c>
      <c r="S674" t="str">
        <f>IFERROR(INDEX($O2:$O986,MATCH(ROWS($Q$2:Q674),$R2:$R986,0)),"")</f>
        <v>Wfw21lc2-240-M  W Lucie Chelsea</v>
      </c>
    </row>
    <row r="675" spans="1:19" x14ac:dyDescent="0.25">
      <c r="A675" s="80">
        <v>26</v>
      </c>
      <c r="B675" s="81" t="s">
        <v>942</v>
      </c>
      <c r="C675" s="95" t="s">
        <v>403</v>
      </c>
      <c r="D675" s="95" t="s">
        <v>113</v>
      </c>
      <c r="E675" s="95" t="s">
        <v>927</v>
      </c>
      <c r="F675" s="82" t="s">
        <v>404</v>
      </c>
      <c r="G675" s="83" t="s">
        <v>955</v>
      </c>
      <c r="H675" s="84" t="s">
        <v>117</v>
      </c>
      <c r="I675" s="82">
        <v>10.5</v>
      </c>
      <c r="J675" s="96"/>
      <c r="K675" s="86">
        <v>77.5</v>
      </c>
      <c r="L675" s="86">
        <v>155</v>
      </c>
      <c r="M675" s="86">
        <v>154.94999999999999</v>
      </c>
      <c r="N675" s="86">
        <f t="shared" si="10"/>
        <v>0</v>
      </c>
      <c r="O675" s="97" t="s">
        <v>944</v>
      </c>
      <c r="P675" s="98" t="s">
        <v>120</v>
      </c>
      <c r="Q675">
        <f>--ISNUMBER(IFERROR(SEARCH(Orders!$E18,O675,1),""))</f>
        <v>1</v>
      </c>
      <c r="R675">
        <f>IF(Q675=1,COUNTIF($Q$2:Q675,1),"")</f>
        <v>674</v>
      </c>
      <c r="S675" t="str">
        <f>IFERROR(INDEX($O2:$O986,MATCH(ROWS($Q$2:Q675),$R2:$R986,0)),"")</f>
        <v>Wfw21lc2-240-M  W Lucie Chelsea</v>
      </c>
    </row>
    <row r="676" spans="1:19" x14ac:dyDescent="0.25">
      <c r="A676" s="80">
        <v>26</v>
      </c>
      <c r="B676" s="81" t="s">
        <v>942</v>
      </c>
      <c r="C676" s="95" t="s">
        <v>403</v>
      </c>
      <c r="D676" s="95" t="s">
        <v>113</v>
      </c>
      <c r="E676" s="95" t="s">
        <v>927</v>
      </c>
      <c r="F676" s="82" t="s">
        <v>404</v>
      </c>
      <c r="G676" s="83" t="s">
        <v>956</v>
      </c>
      <c r="H676" s="84" t="s">
        <v>117</v>
      </c>
      <c r="I676" s="82">
        <v>11</v>
      </c>
      <c r="J676" s="96"/>
      <c r="K676" s="86">
        <v>77.5</v>
      </c>
      <c r="L676" s="86">
        <v>155</v>
      </c>
      <c r="M676" s="86">
        <v>154.94999999999999</v>
      </c>
      <c r="N676" s="86">
        <f t="shared" si="10"/>
        <v>0</v>
      </c>
      <c r="O676" s="97" t="s">
        <v>944</v>
      </c>
      <c r="P676" s="98" t="s">
        <v>120</v>
      </c>
      <c r="Q676">
        <f>--ISNUMBER(IFERROR(SEARCH(Orders!$E18,O676,1),""))</f>
        <v>1</v>
      </c>
      <c r="R676">
        <f>IF(Q676=1,COUNTIF($Q$2:Q676,1),"")</f>
        <v>675</v>
      </c>
      <c r="S676" t="str">
        <f>IFERROR(INDEX($O2:$O986,MATCH(ROWS($Q$2:Q676),$R2:$R986,0)),"")</f>
        <v>Wfw21lc2-240-M  W Lucie Chelsea</v>
      </c>
    </row>
    <row r="677" spans="1:19" x14ac:dyDescent="0.25">
      <c r="A677" s="80">
        <v>18</v>
      </c>
      <c r="B677" s="81" t="s">
        <v>957</v>
      </c>
      <c r="C677" s="95" t="s">
        <v>149</v>
      </c>
      <c r="D677" s="95" t="s">
        <v>113</v>
      </c>
      <c r="E677" s="95" t="s">
        <v>958</v>
      </c>
      <c r="F677" s="82" t="s">
        <v>151</v>
      </c>
      <c r="G677" s="83" t="s">
        <v>959</v>
      </c>
      <c r="H677" s="84" t="s">
        <v>117</v>
      </c>
      <c r="I677" s="82">
        <v>6</v>
      </c>
      <c r="J677" s="96"/>
      <c r="K677" s="86">
        <v>75</v>
      </c>
      <c r="L677" s="86">
        <v>150</v>
      </c>
      <c r="M677" s="86">
        <v>149.94999999999999</v>
      </c>
      <c r="N677" s="86">
        <f t="shared" si="10"/>
        <v>0</v>
      </c>
      <c r="O677" s="97" t="s">
        <v>960</v>
      </c>
      <c r="P677" s="98" t="s">
        <v>120</v>
      </c>
      <c r="Q677">
        <f>--ISNUMBER(IFERROR(SEARCH(Orders!$E18,O677,1),""))</f>
        <v>1</v>
      </c>
      <c r="R677">
        <f>IF(Q677=1,COUNTIF($Q$2:Q677,1),"")</f>
        <v>676</v>
      </c>
      <c r="S677" t="str">
        <f>IFERROR(INDEX($O2:$O986,MATCH(ROWS($Q$2:Q677),$R2:$R986,0)),"")</f>
        <v>Wss21tw1-988-M  W Thatcher Low Wp</v>
      </c>
    </row>
    <row r="678" spans="1:19" x14ac:dyDescent="0.25">
      <c r="A678" s="80">
        <v>18</v>
      </c>
      <c r="B678" s="81" t="s">
        <v>957</v>
      </c>
      <c r="C678" s="95" t="s">
        <v>149</v>
      </c>
      <c r="D678" s="95" t="s">
        <v>113</v>
      </c>
      <c r="E678" s="95" t="s">
        <v>958</v>
      </c>
      <c r="F678" s="82" t="s">
        <v>151</v>
      </c>
      <c r="G678" s="83" t="s">
        <v>961</v>
      </c>
      <c r="H678" s="84" t="s">
        <v>117</v>
      </c>
      <c r="I678" s="82">
        <v>6.5</v>
      </c>
      <c r="J678" s="96"/>
      <c r="K678" s="86">
        <v>75</v>
      </c>
      <c r="L678" s="86">
        <v>150</v>
      </c>
      <c r="M678" s="86">
        <v>149.94999999999999</v>
      </c>
      <c r="N678" s="86">
        <f t="shared" si="10"/>
        <v>0</v>
      </c>
      <c r="O678" s="97" t="s">
        <v>960</v>
      </c>
      <c r="P678" s="98" t="s">
        <v>120</v>
      </c>
      <c r="Q678">
        <f>--ISNUMBER(IFERROR(SEARCH(Orders!$E18,O678,1),""))</f>
        <v>1</v>
      </c>
      <c r="R678">
        <f>IF(Q678=1,COUNTIF($Q$2:Q678,1),"")</f>
        <v>677</v>
      </c>
      <c r="S678" t="str">
        <f>IFERROR(INDEX($O2:$O986,MATCH(ROWS($Q$2:Q678),$R2:$R986,0)),"")</f>
        <v>Wss21tw1-988-M  W Thatcher Low Wp</v>
      </c>
    </row>
    <row r="679" spans="1:19" x14ac:dyDescent="0.25">
      <c r="A679" s="80">
        <v>18</v>
      </c>
      <c r="B679" s="81" t="s">
        <v>957</v>
      </c>
      <c r="C679" s="95" t="s">
        <v>149</v>
      </c>
      <c r="D679" s="95" t="s">
        <v>113</v>
      </c>
      <c r="E679" s="95" t="s">
        <v>958</v>
      </c>
      <c r="F679" s="82" t="s">
        <v>151</v>
      </c>
      <c r="G679" s="83" t="s">
        <v>962</v>
      </c>
      <c r="H679" s="84" t="s">
        <v>117</v>
      </c>
      <c r="I679" s="82">
        <v>7</v>
      </c>
      <c r="J679" s="96"/>
      <c r="K679" s="86">
        <v>75</v>
      </c>
      <c r="L679" s="86">
        <v>150</v>
      </c>
      <c r="M679" s="86">
        <v>149.94999999999999</v>
      </c>
      <c r="N679" s="86">
        <f t="shared" si="10"/>
        <v>0</v>
      </c>
      <c r="O679" s="97" t="s">
        <v>960</v>
      </c>
      <c r="P679" s="98" t="s">
        <v>120</v>
      </c>
      <c r="Q679">
        <f>--ISNUMBER(IFERROR(SEARCH(Orders!$E18,O679,1),""))</f>
        <v>1</v>
      </c>
      <c r="R679">
        <f>IF(Q679=1,COUNTIF($Q$2:Q679,1),"")</f>
        <v>678</v>
      </c>
      <c r="S679" t="str">
        <f>IFERROR(INDEX($O2:$O986,MATCH(ROWS($Q$2:Q679),$R2:$R986,0)),"")</f>
        <v>Wss21tw1-988-M  W Thatcher Low Wp</v>
      </c>
    </row>
    <row r="680" spans="1:19" x14ac:dyDescent="0.25">
      <c r="A680" s="80">
        <v>18</v>
      </c>
      <c r="B680" s="81" t="s">
        <v>957</v>
      </c>
      <c r="C680" s="95" t="s">
        <v>149</v>
      </c>
      <c r="D680" s="95" t="s">
        <v>113</v>
      </c>
      <c r="E680" s="95" t="s">
        <v>958</v>
      </c>
      <c r="F680" s="82" t="s">
        <v>151</v>
      </c>
      <c r="G680" s="83" t="s">
        <v>963</v>
      </c>
      <c r="H680" s="84" t="s">
        <v>117</v>
      </c>
      <c r="I680" s="82">
        <v>7.5</v>
      </c>
      <c r="J680" s="96"/>
      <c r="K680" s="86">
        <v>75</v>
      </c>
      <c r="L680" s="86">
        <v>150</v>
      </c>
      <c r="M680" s="86">
        <v>149.94999999999999</v>
      </c>
      <c r="N680" s="86">
        <f t="shared" si="10"/>
        <v>0</v>
      </c>
      <c r="O680" s="97" t="s">
        <v>960</v>
      </c>
      <c r="P680" s="98" t="s">
        <v>120</v>
      </c>
      <c r="Q680">
        <f>--ISNUMBER(IFERROR(SEARCH(Orders!$E18,O680,1),""))</f>
        <v>1</v>
      </c>
      <c r="R680">
        <f>IF(Q680=1,COUNTIF($Q$2:Q680,1),"")</f>
        <v>679</v>
      </c>
      <c r="S680" t="str">
        <f>IFERROR(INDEX($O2:$O986,MATCH(ROWS($Q$2:Q680),$R2:$R986,0)),"")</f>
        <v>Wss21tw1-988-M  W Thatcher Low Wp</v>
      </c>
    </row>
    <row r="681" spans="1:19" x14ac:dyDescent="0.25">
      <c r="A681" s="80">
        <v>18</v>
      </c>
      <c r="B681" s="81" t="s">
        <v>957</v>
      </c>
      <c r="C681" s="95" t="s">
        <v>149</v>
      </c>
      <c r="D681" s="95" t="s">
        <v>113</v>
      </c>
      <c r="E681" s="95" t="s">
        <v>958</v>
      </c>
      <c r="F681" s="82" t="s">
        <v>151</v>
      </c>
      <c r="G681" s="83" t="s">
        <v>964</v>
      </c>
      <c r="H681" s="84" t="s">
        <v>117</v>
      </c>
      <c r="I681" s="82">
        <v>8</v>
      </c>
      <c r="J681" s="96"/>
      <c r="K681" s="86">
        <v>75</v>
      </c>
      <c r="L681" s="86">
        <v>150</v>
      </c>
      <c r="M681" s="86">
        <v>149.94999999999999</v>
      </c>
      <c r="N681" s="86">
        <f t="shared" si="10"/>
        <v>0</v>
      </c>
      <c r="O681" s="97" t="s">
        <v>960</v>
      </c>
      <c r="P681" s="98" t="s">
        <v>120</v>
      </c>
      <c r="Q681">
        <f>--ISNUMBER(IFERROR(SEARCH(Orders!$E18,O681,1),""))</f>
        <v>1</v>
      </c>
      <c r="R681">
        <f>IF(Q681=1,COUNTIF($Q$2:Q681,1),"")</f>
        <v>680</v>
      </c>
      <c r="S681" t="str">
        <f>IFERROR(INDEX($O2:$O986,MATCH(ROWS($Q$2:Q681),$R2:$R986,0)),"")</f>
        <v>Wss21tw1-988-M  W Thatcher Low Wp</v>
      </c>
    </row>
    <row r="682" spans="1:19" x14ac:dyDescent="0.25">
      <c r="A682" s="80">
        <v>18</v>
      </c>
      <c r="B682" s="81" t="s">
        <v>957</v>
      </c>
      <c r="C682" s="95" t="s">
        <v>149</v>
      </c>
      <c r="D682" s="95" t="s">
        <v>113</v>
      </c>
      <c r="E682" s="95" t="s">
        <v>958</v>
      </c>
      <c r="F682" s="82" t="s">
        <v>151</v>
      </c>
      <c r="G682" s="83" t="s">
        <v>965</v>
      </c>
      <c r="H682" s="84" t="s">
        <v>117</v>
      </c>
      <c r="I682" s="82">
        <v>8.5</v>
      </c>
      <c r="J682" s="96"/>
      <c r="K682" s="86">
        <v>75</v>
      </c>
      <c r="L682" s="86">
        <v>150</v>
      </c>
      <c r="M682" s="86">
        <v>149.94999999999999</v>
      </c>
      <c r="N682" s="86">
        <f t="shared" si="10"/>
        <v>0</v>
      </c>
      <c r="O682" s="97" t="s">
        <v>960</v>
      </c>
      <c r="P682" s="98" t="s">
        <v>120</v>
      </c>
      <c r="Q682">
        <f>--ISNUMBER(IFERROR(SEARCH(Orders!$E18,O682,1),""))</f>
        <v>1</v>
      </c>
      <c r="R682">
        <f>IF(Q682=1,COUNTIF($Q$2:Q682,1),"")</f>
        <v>681</v>
      </c>
      <c r="S682" t="str">
        <f>IFERROR(INDEX($O2:$O986,MATCH(ROWS($Q$2:Q682),$R2:$R986,0)),"")</f>
        <v>Wss21tw1-988-M  W Thatcher Low Wp</v>
      </c>
    </row>
    <row r="683" spans="1:19" x14ac:dyDescent="0.25">
      <c r="A683" s="80">
        <v>18</v>
      </c>
      <c r="B683" s="81" t="s">
        <v>957</v>
      </c>
      <c r="C683" s="95" t="s">
        <v>149</v>
      </c>
      <c r="D683" s="95" t="s">
        <v>113</v>
      </c>
      <c r="E683" s="95" t="s">
        <v>958</v>
      </c>
      <c r="F683" s="82" t="s">
        <v>151</v>
      </c>
      <c r="G683" s="83" t="s">
        <v>966</v>
      </c>
      <c r="H683" s="84" t="s">
        <v>117</v>
      </c>
      <c r="I683" s="82">
        <v>9</v>
      </c>
      <c r="J683" s="96"/>
      <c r="K683" s="86">
        <v>75</v>
      </c>
      <c r="L683" s="86">
        <v>150</v>
      </c>
      <c r="M683" s="86">
        <v>149.94999999999999</v>
      </c>
      <c r="N683" s="86">
        <f t="shared" si="10"/>
        <v>0</v>
      </c>
      <c r="O683" s="97" t="s">
        <v>960</v>
      </c>
      <c r="P683" s="98" t="s">
        <v>120</v>
      </c>
      <c r="Q683">
        <f>--ISNUMBER(IFERROR(SEARCH(Orders!$E18,O683,1),""))</f>
        <v>1</v>
      </c>
      <c r="R683">
        <f>IF(Q683=1,COUNTIF($Q$2:Q683,1),"")</f>
        <v>682</v>
      </c>
      <c r="S683" t="str">
        <f>IFERROR(INDEX($O2:$O986,MATCH(ROWS($Q$2:Q683),$R2:$R986,0)),"")</f>
        <v>Wss21tw1-988-M  W Thatcher Low Wp</v>
      </c>
    </row>
    <row r="684" spans="1:19" x14ac:dyDescent="0.25">
      <c r="A684" s="80">
        <v>18</v>
      </c>
      <c r="B684" s="81" t="s">
        <v>957</v>
      </c>
      <c r="C684" s="95" t="s">
        <v>149</v>
      </c>
      <c r="D684" s="95" t="s">
        <v>113</v>
      </c>
      <c r="E684" s="95" t="s">
        <v>958</v>
      </c>
      <c r="F684" s="82" t="s">
        <v>151</v>
      </c>
      <c r="G684" s="83" t="s">
        <v>967</v>
      </c>
      <c r="H684" s="84" t="s">
        <v>117</v>
      </c>
      <c r="I684" s="82">
        <v>9.5</v>
      </c>
      <c r="J684" s="96"/>
      <c r="K684" s="86">
        <v>75</v>
      </c>
      <c r="L684" s="86">
        <v>150</v>
      </c>
      <c r="M684" s="86">
        <v>149.94999999999999</v>
      </c>
      <c r="N684" s="86">
        <f t="shared" si="10"/>
        <v>0</v>
      </c>
      <c r="O684" s="97" t="s">
        <v>960</v>
      </c>
      <c r="P684" s="98" t="s">
        <v>120</v>
      </c>
      <c r="Q684">
        <f>--ISNUMBER(IFERROR(SEARCH(Orders!$E18,O684,1),""))</f>
        <v>1</v>
      </c>
      <c r="R684">
        <f>IF(Q684=1,COUNTIF($Q$2:Q684,1),"")</f>
        <v>683</v>
      </c>
      <c r="S684" t="str">
        <f>IFERROR(INDEX($O2:$O986,MATCH(ROWS($Q$2:Q684),$R2:$R986,0)),"")</f>
        <v>Wss21tw1-988-M  W Thatcher Low Wp</v>
      </c>
    </row>
    <row r="685" spans="1:19" x14ac:dyDescent="0.25">
      <c r="A685" s="80">
        <v>18</v>
      </c>
      <c r="B685" s="81" t="s">
        <v>957</v>
      </c>
      <c r="C685" s="95" t="s">
        <v>149</v>
      </c>
      <c r="D685" s="95" t="s">
        <v>113</v>
      </c>
      <c r="E685" s="95" t="s">
        <v>958</v>
      </c>
      <c r="F685" s="82" t="s">
        <v>151</v>
      </c>
      <c r="G685" s="83" t="s">
        <v>968</v>
      </c>
      <c r="H685" s="84" t="s">
        <v>117</v>
      </c>
      <c r="I685" s="82">
        <v>10</v>
      </c>
      <c r="J685" s="96"/>
      <c r="K685" s="86">
        <v>75</v>
      </c>
      <c r="L685" s="86">
        <v>150</v>
      </c>
      <c r="M685" s="86">
        <v>149.94999999999999</v>
      </c>
      <c r="N685" s="86">
        <f t="shared" si="10"/>
        <v>0</v>
      </c>
      <c r="O685" s="97" t="s">
        <v>960</v>
      </c>
      <c r="P685" s="98" t="s">
        <v>120</v>
      </c>
      <c r="Q685">
        <f>--ISNUMBER(IFERROR(SEARCH(Orders!$E18,O685,1),""))</f>
        <v>1</v>
      </c>
      <c r="R685">
        <f>IF(Q685=1,COUNTIF($Q$2:Q685,1),"")</f>
        <v>684</v>
      </c>
      <c r="S685" t="str">
        <f>IFERROR(INDEX($O2:$O986,MATCH(ROWS($Q$2:Q685),$R2:$R986,0)),"")</f>
        <v>Wss21tw1-988-M  W Thatcher Low Wp</v>
      </c>
    </row>
    <row r="686" spans="1:19" x14ac:dyDescent="0.25">
      <c r="A686" s="80">
        <v>18</v>
      </c>
      <c r="B686" s="81" t="s">
        <v>957</v>
      </c>
      <c r="C686" s="95" t="s">
        <v>149</v>
      </c>
      <c r="D686" s="95" t="s">
        <v>113</v>
      </c>
      <c r="E686" s="95" t="s">
        <v>958</v>
      </c>
      <c r="F686" s="82" t="s">
        <v>151</v>
      </c>
      <c r="G686" s="83" t="s">
        <v>969</v>
      </c>
      <c r="H686" s="84" t="s">
        <v>117</v>
      </c>
      <c r="I686" s="82">
        <v>10.5</v>
      </c>
      <c r="J686" s="96"/>
      <c r="K686" s="86">
        <v>75</v>
      </c>
      <c r="L686" s="86">
        <v>150</v>
      </c>
      <c r="M686" s="86">
        <v>149.94999999999999</v>
      </c>
      <c r="N686" s="86">
        <f t="shared" si="10"/>
        <v>0</v>
      </c>
      <c r="O686" s="97" t="s">
        <v>960</v>
      </c>
      <c r="P686" s="98" t="s">
        <v>120</v>
      </c>
      <c r="Q686">
        <f>--ISNUMBER(IFERROR(SEARCH(Orders!$E18,O686,1),""))</f>
        <v>1</v>
      </c>
      <c r="R686">
        <f>IF(Q686=1,COUNTIF($Q$2:Q686,1),"")</f>
        <v>685</v>
      </c>
      <c r="S686" t="str">
        <f>IFERROR(INDEX($O2:$O986,MATCH(ROWS($Q$2:Q686),$R2:$R986,0)),"")</f>
        <v>Wss21tw1-988-M  W Thatcher Low Wp</v>
      </c>
    </row>
    <row r="687" spans="1:19" x14ac:dyDescent="0.25">
      <c r="A687" s="80">
        <v>18</v>
      </c>
      <c r="B687" s="81" t="s">
        <v>957</v>
      </c>
      <c r="C687" s="95" t="s">
        <v>149</v>
      </c>
      <c r="D687" s="95" t="s">
        <v>113</v>
      </c>
      <c r="E687" s="95" t="s">
        <v>958</v>
      </c>
      <c r="F687" s="82" t="s">
        <v>151</v>
      </c>
      <c r="G687" s="83" t="s">
        <v>970</v>
      </c>
      <c r="H687" s="84" t="s">
        <v>117</v>
      </c>
      <c r="I687" s="82">
        <v>11</v>
      </c>
      <c r="J687" s="96"/>
      <c r="K687" s="86">
        <v>75</v>
      </c>
      <c r="L687" s="86">
        <v>150</v>
      </c>
      <c r="M687" s="86">
        <v>149.94999999999999</v>
      </c>
      <c r="N687" s="86">
        <f t="shared" si="10"/>
        <v>0</v>
      </c>
      <c r="O687" s="97" t="s">
        <v>960</v>
      </c>
      <c r="P687" s="98" t="s">
        <v>120</v>
      </c>
      <c r="Q687">
        <f>--ISNUMBER(IFERROR(SEARCH(Orders!$E18,O687,1),""))</f>
        <v>1</v>
      </c>
      <c r="R687">
        <f>IF(Q687=1,COUNTIF($Q$2:Q687,1),"")</f>
        <v>686</v>
      </c>
      <c r="S687" t="str">
        <f>IFERROR(INDEX($O2:$O986,MATCH(ROWS($Q$2:Q687),$R2:$R986,0)),"")</f>
        <v>Wss21tw1-988-M  W Thatcher Low Wp</v>
      </c>
    </row>
    <row r="688" spans="1:19" x14ac:dyDescent="0.25">
      <c r="A688" s="80">
        <v>18</v>
      </c>
      <c r="B688" s="81" t="s">
        <v>971</v>
      </c>
      <c r="C688" s="95" t="s">
        <v>200</v>
      </c>
      <c r="D688" s="95" t="s">
        <v>113</v>
      </c>
      <c r="E688" s="95" t="s">
        <v>958</v>
      </c>
      <c r="F688" s="82" t="s">
        <v>201</v>
      </c>
      <c r="G688" s="83" t="s">
        <v>972</v>
      </c>
      <c r="H688" s="84" t="s">
        <v>377</v>
      </c>
      <c r="I688" s="82">
        <v>6</v>
      </c>
      <c r="J688" s="96"/>
      <c r="K688" s="86">
        <v>75</v>
      </c>
      <c r="L688" s="86">
        <v>150</v>
      </c>
      <c r="M688" s="86">
        <v>149.94999999999999</v>
      </c>
      <c r="N688" s="86">
        <f t="shared" si="10"/>
        <v>0</v>
      </c>
      <c r="O688" s="97" t="s">
        <v>973</v>
      </c>
      <c r="P688" s="98" t="s">
        <v>120</v>
      </c>
      <c r="Q688">
        <f>--ISNUMBER(IFERROR(SEARCH(Orders!$E18,O688,1),""))</f>
        <v>1</v>
      </c>
      <c r="R688">
        <f>IF(Q688=1,COUNTIF($Q$2:Q688,1),"")</f>
        <v>687</v>
      </c>
      <c r="S688" t="str">
        <f>IFERROR(INDEX($O2:$O986,MATCH(ROWS($Q$2:Q688),$R2:$R986,0)),"")</f>
        <v>W80004-235-M  W Thatcher Low Wp</v>
      </c>
    </row>
    <row r="689" spans="1:20" x14ac:dyDescent="0.25">
      <c r="A689" s="80">
        <v>18</v>
      </c>
      <c r="B689" s="81" t="s">
        <v>971</v>
      </c>
      <c r="C689" s="95" t="s">
        <v>200</v>
      </c>
      <c r="D689" s="95" t="s">
        <v>113</v>
      </c>
      <c r="E689" s="95" t="s">
        <v>958</v>
      </c>
      <c r="F689" s="82" t="s">
        <v>201</v>
      </c>
      <c r="G689" s="83" t="s">
        <v>974</v>
      </c>
      <c r="H689" s="84" t="s">
        <v>377</v>
      </c>
      <c r="I689" s="82">
        <v>6.5</v>
      </c>
      <c r="J689" s="96"/>
      <c r="K689" s="86">
        <v>75</v>
      </c>
      <c r="L689" s="86">
        <v>150</v>
      </c>
      <c r="M689" s="86">
        <v>149.94999999999999</v>
      </c>
      <c r="N689" s="86">
        <f t="shared" si="10"/>
        <v>0</v>
      </c>
      <c r="O689" s="97" t="s">
        <v>973</v>
      </c>
      <c r="P689" s="98" t="s">
        <v>120</v>
      </c>
      <c r="Q689">
        <f>--ISNUMBER(IFERROR(SEARCH(Orders!$E18,O689,1),""))</f>
        <v>1</v>
      </c>
      <c r="R689">
        <f>IF(Q689=1,COUNTIF($Q$2:Q689,1),"")</f>
        <v>688</v>
      </c>
      <c r="S689" t="str">
        <f>IFERROR(INDEX($O2:$O986,MATCH(ROWS($Q$2:Q689),$R2:$R986,0)),"")</f>
        <v>W80004-235-M  W Thatcher Low Wp</v>
      </c>
    </row>
    <row r="690" spans="1:20" x14ac:dyDescent="0.25">
      <c r="A690" s="80">
        <v>18</v>
      </c>
      <c r="B690" s="81" t="s">
        <v>971</v>
      </c>
      <c r="C690" s="95" t="s">
        <v>200</v>
      </c>
      <c r="D690" s="95" t="s">
        <v>113</v>
      </c>
      <c r="E690" s="95" t="s">
        <v>958</v>
      </c>
      <c r="F690" s="82" t="s">
        <v>201</v>
      </c>
      <c r="G690" s="83" t="s">
        <v>975</v>
      </c>
      <c r="H690" s="84" t="s">
        <v>377</v>
      </c>
      <c r="I690" s="82">
        <v>7</v>
      </c>
      <c r="J690" s="96"/>
      <c r="K690" s="86">
        <v>75</v>
      </c>
      <c r="L690" s="86">
        <v>150</v>
      </c>
      <c r="M690" s="86">
        <v>149.94999999999999</v>
      </c>
      <c r="N690" s="86">
        <f t="shared" si="10"/>
        <v>0</v>
      </c>
      <c r="O690" s="97" t="s">
        <v>973</v>
      </c>
      <c r="P690" s="98" t="s">
        <v>120</v>
      </c>
      <c r="Q690">
        <f>--ISNUMBER(IFERROR(SEARCH(Orders!$E18,O690,1),""))</f>
        <v>1</v>
      </c>
      <c r="R690">
        <f>IF(Q690=1,COUNTIF($Q$2:Q690,1),"")</f>
        <v>689</v>
      </c>
      <c r="S690" t="str">
        <f>IFERROR(INDEX($O2:$O986,MATCH(ROWS($Q$2:Q690),$R2:$R986,0)),"")</f>
        <v>W80004-235-M  W Thatcher Low Wp</v>
      </c>
    </row>
    <row r="691" spans="1:20" x14ac:dyDescent="0.25">
      <c r="A691" s="80">
        <v>18</v>
      </c>
      <c r="B691" s="81" t="s">
        <v>971</v>
      </c>
      <c r="C691" s="95" t="s">
        <v>200</v>
      </c>
      <c r="D691" s="95" t="s">
        <v>113</v>
      </c>
      <c r="E691" s="95" t="s">
        <v>958</v>
      </c>
      <c r="F691" s="82" t="s">
        <v>201</v>
      </c>
      <c r="G691" s="83" t="s">
        <v>976</v>
      </c>
      <c r="H691" s="84" t="s">
        <v>377</v>
      </c>
      <c r="I691" s="82">
        <v>7.5</v>
      </c>
      <c r="J691" s="96"/>
      <c r="K691" s="86">
        <v>75</v>
      </c>
      <c r="L691" s="86">
        <v>150</v>
      </c>
      <c r="M691" s="86">
        <v>149.94999999999999</v>
      </c>
      <c r="N691" s="86">
        <f t="shared" si="10"/>
        <v>0</v>
      </c>
      <c r="O691" s="97" t="s">
        <v>973</v>
      </c>
      <c r="P691" s="98" t="s">
        <v>120</v>
      </c>
      <c r="Q691">
        <f>--ISNUMBER(IFERROR(SEARCH(Orders!$E18,O691,1),""))</f>
        <v>1</v>
      </c>
      <c r="R691">
        <f>IF(Q691=1,COUNTIF($Q$2:Q691,1),"")</f>
        <v>690</v>
      </c>
      <c r="S691" t="str">
        <f>IFERROR(INDEX($O2:$O986,MATCH(ROWS($Q$2:Q691),$R2:$R986,0)),"")</f>
        <v>W80004-235-M  W Thatcher Low Wp</v>
      </c>
    </row>
    <row r="692" spans="1:20" x14ac:dyDescent="0.25">
      <c r="A692" s="80">
        <v>18</v>
      </c>
      <c r="B692" s="81" t="s">
        <v>971</v>
      </c>
      <c r="C692" s="95" t="s">
        <v>200</v>
      </c>
      <c r="D692" s="95" t="s">
        <v>113</v>
      </c>
      <c r="E692" s="95" t="s">
        <v>958</v>
      </c>
      <c r="F692" s="82" t="s">
        <v>201</v>
      </c>
      <c r="G692" s="83" t="s">
        <v>977</v>
      </c>
      <c r="H692" s="84" t="s">
        <v>377</v>
      </c>
      <c r="I692" s="82">
        <v>8</v>
      </c>
      <c r="J692" s="96"/>
      <c r="K692" s="86">
        <v>75</v>
      </c>
      <c r="L692" s="86">
        <v>150</v>
      </c>
      <c r="M692" s="86">
        <v>149.94999999999999</v>
      </c>
      <c r="N692" s="86">
        <f t="shared" si="10"/>
        <v>0</v>
      </c>
      <c r="O692" s="97" t="s">
        <v>973</v>
      </c>
      <c r="P692" s="98" t="s">
        <v>120</v>
      </c>
      <c r="Q692">
        <f>--ISNUMBER(IFERROR(SEARCH(Orders!$E18,O692,1),""))</f>
        <v>1</v>
      </c>
      <c r="R692">
        <f>IF(Q692=1,COUNTIF($Q$2:Q692,1),"")</f>
        <v>691</v>
      </c>
      <c r="S692" t="str">
        <f>IFERROR(INDEX($O2:$O986,MATCH(ROWS($Q$2:Q692),$R2:$R986,0)),"")</f>
        <v>W80004-235-M  W Thatcher Low Wp</v>
      </c>
    </row>
    <row r="693" spans="1:20" x14ac:dyDescent="0.25">
      <c r="A693" s="80">
        <v>18</v>
      </c>
      <c r="B693" s="81" t="s">
        <v>971</v>
      </c>
      <c r="C693" s="95" t="s">
        <v>200</v>
      </c>
      <c r="D693" s="95" t="s">
        <v>113</v>
      </c>
      <c r="E693" s="95" t="s">
        <v>958</v>
      </c>
      <c r="F693" s="82" t="s">
        <v>201</v>
      </c>
      <c r="G693" s="83" t="s">
        <v>978</v>
      </c>
      <c r="H693" s="84" t="s">
        <v>377</v>
      </c>
      <c r="I693" s="82">
        <v>8.5</v>
      </c>
      <c r="J693" s="96"/>
      <c r="K693" s="86">
        <v>75</v>
      </c>
      <c r="L693" s="86">
        <v>150</v>
      </c>
      <c r="M693" s="86">
        <v>149.94999999999999</v>
      </c>
      <c r="N693" s="86">
        <f t="shared" si="10"/>
        <v>0</v>
      </c>
      <c r="O693" s="97" t="s">
        <v>973</v>
      </c>
      <c r="P693" s="98" t="s">
        <v>120</v>
      </c>
      <c r="Q693">
        <f>--ISNUMBER(IFERROR(SEARCH(Orders!$E18,O693,1),""))</f>
        <v>1</v>
      </c>
      <c r="R693">
        <f>IF(Q693=1,COUNTIF($Q$2:Q693,1),"")</f>
        <v>692</v>
      </c>
      <c r="S693" t="str">
        <f>IFERROR(INDEX($O2:$O986,MATCH(ROWS($Q$2:Q693),$R2:$R986,0)),"")</f>
        <v>W80004-235-M  W Thatcher Low Wp</v>
      </c>
    </row>
    <row r="694" spans="1:20" x14ac:dyDescent="0.25">
      <c r="A694" s="80">
        <v>18</v>
      </c>
      <c r="B694" s="81" t="s">
        <v>971</v>
      </c>
      <c r="C694" s="95" t="s">
        <v>200</v>
      </c>
      <c r="D694" s="95" t="s">
        <v>113</v>
      </c>
      <c r="E694" s="95" t="s">
        <v>958</v>
      </c>
      <c r="F694" s="82" t="s">
        <v>201</v>
      </c>
      <c r="G694" s="83" t="s">
        <v>979</v>
      </c>
      <c r="H694" s="84" t="s">
        <v>377</v>
      </c>
      <c r="I694" s="82">
        <v>9</v>
      </c>
      <c r="J694" s="96"/>
      <c r="K694" s="86">
        <v>75</v>
      </c>
      <c r="L694" s="86">
        <v>150</v>
      </c>
      <c r="M694" s="86">
        <v>149.94999999999999</v>
      </c>
      <c r="N694" s="86">
        <f t="shared" si="10"/>
        <v>0</v>
      </c>
      <c r="O694" s="97" t="s">
        <v>973</v>
      </c>
      <c r="P694" s="98" t="s">
        <v>120</v>
      </c>
      <c r="Q694">
        <f>--ISNUMBER(IFERROR(SEARCH(Orders!$E18,O694,1),""))</f>
        <v>1</v>
      </c>
      <c r="R694">
        <f>IF(Q694=1,COUNTIF($Q$2:Q694,1),"")</f>
        <v>693</v>
      </c>
      <c r="S694" t="str">
        <f>IFERROR(INDEX($O2:$O986,MATCH(ROWS($Q$2:Q694),$R2:$R986,0)),"")</f>
        <v>W80004-235-M  W Thatcher Low Wp</v>
      </c>
    </row>
    <row r="695" spans="1:20" x14ac:dyDescent="0.25">
      <c r="A695" s="80">
        <v>18</v>
      </c>
      <c r="B695" s="81" t="s">
        <v>971</v>
      </c>
      <c r="C695" s="95" t="s">
        <v>200</v>
      </c>
      <c r="D695" s="95" t="s">
        <v>113</v>
      </c>
      <c r="E695" s="95" t="s">
        <v>958</v>
      </c>
      <c r="F695" s="82" t="s">
        <v>201</v>
      </c>
      <c r="G695" s="83" t="s">
        <v>980</v>
      </c>
      <c r="H695" s="84" t="s">
        <v>377</v>
      </c>
      <c r="I695" s="82">
        <v>9.5</v>
      </c>
      <c r="J695" s="96"/>
      <c r="K695" s="86">
        <v>75</v>
      </c>
      <c r="L695" s="86">
        <v>150</v>
      </c>
      <c r="M695" s="86">
        <v>149.94999999999999</v>
      </c>
      <c r="N695" s="86">
        <f t="shared" si="10"/>
        <v>0</v>
      </c>
      <c r="O695" s="97" t="s">
        <v>973</v>
      </c>
      <c r="P695" s="98" t="s">
        <v>120</v>
      </c>
      <c r="Q695">
        <f>--ISNUMBER(IFERROR(SEARCH(Orders!$E18,O695,1),""))</f>
        <v>1</v>
      </c>
      <c r="R695">
        <f>IF(Q695=1,COUNTIF($Q$2:Q695,1),"")</f>
        <v>694</v>
      </c>
      <c r="S695" t="str">
        <f>IFERROR(INDEX($O2:$O986,MATCH(ROWS($Q$2:Q695),$R2:$R986,0)),"")</f>
        <v>W80004-235-M  W Thatcher Low Wp</v>
      </c>
    </row>
    <row r="696" spans="1:20" x14ac:dyDescent="0.25">
      <c r="A696" s="80">
        <v>18</v>
      </c>
      <c r="B696" s="81" t="s">
        <v>971</v>
      </c>
      <c r="C696" s="95" t="s">
        <v>200</v>
      </c>
      <c r="D696" s="95" t="s">
        <v>113</v>
      </c>
      <c r="E696" s="95" t="s">
        <v>958</v>
      </c>
      <c r="F696" s="82" t="s">
        <v>201</v>
      </c>
      <c r="G696" s="83" t="s">
        <v>981</v>
      </c>
      <c r="H696" s="84" t="s">
        <v>377</v>
      </c>
      <c r="I696" s="82">
        <v>10</v>
      </c>
      <c r="J696" s="96"/>
      <c r="K696" s="86">
        <v>75</v>
      </c>
      <c r="L696" s="86">
        <v>150</v>
      </c>
      <c r="M696" s="86">
        <v>149.94999999999999</v>
      </c>
      <c r="N696" s="86">
        <f t="shared" si="10"/>
        <v>0</v>
      </c>
      <c r="O696" s="97" t="s">
        <v>973</v>
      </c>
      <c r="P696" s="98" t="s">
        <v>120</v>
      </c>
      <c r="Q696">
        <f>--ISNUMBER(IFERROR(SEARCH(Orders!$E18,O696,1),""))</f>
        <v>1</v>
      </c>
      <c r="R696">
        <f>IF(Q696=1,COUNTIF($Q$2:Q696,1),"")</f>
        <v>695</v>
      </c>
      <c r="S696" t="str">
        <f>IFERROR(INDEX($O2:$O986,MATCH(ROWS($Q$2:Q696),$R2:$R986,0)),"")</f>
        <v>W80004-235-M  W Thatcher Low Wp</v>
      </c>
      <c r="T696" s="102">
        <v>149.94999999999999</v>
      </c>
    </row>
    <row r="697" spans="1:20" x14ac:dyDescent="0.25">
      <c r="A697" s="80">
        <v>18</v>
      </c>
      <c r="B697" s="81" t="s">
        <v>971</v>
      </c>
      <c r="C697" s="95" t="s">
        <v>200</v>
      </c>
      <c r="D697" s="95" t="s">
        <v>113</v>
      </c>
      <c r="E697" s="95" t="s">
        <v>958</v>
      </c>
      <c r="F697" s="82" t="s">
        <v>201</v>
      </c>
      <c r="G697" s="83" t="s">
        <v>982</v>
      </c>
      <c r="H697" s="84" t="s">
        <v>377</v>
      </c>
      <c r="I697" s="82">
        <v>10.5</v>
      </c>
      <c r="J697" s="96"/>
      <c r="K697" s="86">
        <v>75</v>
      </c>
      <c r="L697" s="86">
        <v>150</v>
      </c>
      <c r="M697" s="86">
        <v>149.94999999999999</v>
      </c>
      <c r="N697" s="86">
        <f t="shared" si="10"/>
        <v>0</v>
      </c>
      <c r="O697" s="97" t="s">
        <v>973</v>
      </c>
      <c r="P697" s="98" t="s">
        <v>120</v>
      </c>
      <c r="Q697">
        <f>--ISNUMBER(IFERROR(SEARCH(Orders!$E18,O697,1),""))</f>
        <v>1</v>
      </c>
      <c r="R697">
        <f>IF(Q697=1,COUNTIF($Q$2:Q697,1),"")</f>
        <v>696</v>
      </c>
      <c r="S697" t="str">
        <f>IFERROR(INDEX($O2:$O986,MATCH(ROWS($Q$2:Q697),$R2:$R986,0)),"")</f>
        <v>W80004-235-M  W Thatcher Low Wp</v>
      </c>
    </row>
    <row r="698" spans="1:20" x14ac:dyDescent="0.25">
      <c r="A698" s="80">
        <v>18</v>
      </c>
      <c r="B698" s="81" t="s">
        <v>971</v>
      </c>
      <c r="C698" s="95" t="s">
        <v>200</v>
      </c>
      <c r="D698" s="95" t="s">
        <v>113</v>
      </c>
      <c r="E698" s="95" t="s">
        <v>958</v>
      </c>
      <c r="F698" s="82" t="s">
        <v>201</v>
      </c>
      <c r="G698" s="83" t="s">
        <v>983</v>
      </c>
      <c r="H698" s="84" t="s">
        <v>377</v>
      </c>
      <c r="I698" s="82">
        <v>11</v>
      </c>
      <c r="J698" s="96"/>
      <c r="K698" s="86">
        <v>75</v>
      </c>
      <c r="L698" s="86">
        <v>150</v>
      </c>
      <c r="M698" s="86">
        <v>149.94999999999999</v>
      </c>
      <c r="N698" s="86">
        <f t="shared" si="10"/>
        <v>0</v>
      </c>
      <c r="O698" s="97" t="s">
        <v>973</v>
      </c>
      <c r="P698" s="98" t="s">
        <v>120</v>
      </c>
      <c r="Q698">
        <f>--ISNUMBER(IFERROR(SEARCH(Orders!$E18,O698,1),""))</f>
        <v>1</v>
      </c>
      <c r="R698">
        <f>IF(Q698=1,COUNTIF($Q$2:Q698,1),"")</f>
        <v>697</v>
      </c>
      <c r="S698" t="str">
        <f>IFERROR(INDEX($O2:$O986,MATCH(ROWS($Q$2:Q698),$R2:$R986,0)),"")</f>
        <v>W80004-235-M  W Thatcher Low Wp</v>
      </c>
    </row>
    <row r="699" spans="1:20" x14ac:dyDescent="0.25">
      <c r="A699" s="80">
        <v>18</v>
      </c>
      <c r="B699" s="81" t="s">
        <v>971</v>
      </c>
      <c r="C699" s="95" t="s">
        <v>984</v>
      </c>
      <c r="D699" s="95" t="s">
        <v>113</v>
      </c>
      <c r="E699" s="95" t="s">
        <v>958</v>
      </c>
      <c r="F699" s="82" t="s">
        <v>985</v>
      </c>
      <c r="G699" s="83" t="s">
        <v>986</v>
      </c>
      <c r="H699" s="84" t="s">
        <v>377</v>
      </c>
      <c r="I699" s="82">
        <v>6</v>
      </c>
      <c r="J699" s="96"/>
      <c r="K699" s="86">
        <v>75</v>
      </c>
      <c r="L699" s="86">
        <v>150</v>
      </c>
      <c r="M699" s="86">
        <v>149.94999999999999</v>
      </c>
      <c r="N699" s="86">
        <f t="shared" si="10"/>
        <v>0</v>
      </c>
      <c r="O699" s="97" t="s">
        <v>987</v>
      </c>
      <c r="P699" s="98" t="s">
        <v>120</v>
      </c>
      <c r="Q699">
        <f>--ISNUMBER(IFERROR(SEARCH(Orders!$E18,O699,1),""))</f>
        <v>1</v>
      </c>
      <c r="R699">
        <f>IF(Q699=1,COUNTIF($Q$2:Q699,1),"")</f>
        <v>698</v>
      </c>
      <c r="S699" t="str">
        <f>IFERROR(INDEX($O2:$O986,MATCH(ROWS($Q$2:Q699),$R2:$R986,0)),"")</f>
        <v>W80004-260-M  W Thatcher Low Wp</v>
      </c>
    </row>
    <row r="700" spans="1:20" x14ac:dyDescent="0.25">
      <c r="A700" s="80">
        <v>18</v>
      </c>
      <c r="B700" s="81" t="s">
        <v>971</v>
      </c>
      <c r="C700" s="95" t="s">
        <v>984</v>
      </c>
      <c r="D700" s="95" t="s">
        <v>113</v>
      </c>
      <c r="E700" s="95" t="s">
        <v>958</v>
      </c>
      <c r="F700" s="82" t="s">
        <v>985</v>
      </c>
      <c r="G700" s="83" t="s">
        <v>988</v>
      </c>
      <c r="H700" s="84" t="s">
        <v>377</v>
      </c>
      <c r="I700" s="82">
        <v>6.5</v>
      </c>
      <c r="J700" s="96"/>
      <c r="K700" s="86">
        <v>75</v>
      </c>
      <c r="L700" s="86">
        <v>150</v>
      </c>
      <c r="M700" s="86">
        <v>149.94999999999999</v>
      </c>
      <c r="N700" s="86">
        <f t="shared" si="10"/>
        <v>0</v>
      </c>
      <c r="O700" s="97" t="s">
        <v>987</v>
      </c>
      <c r="P700" s="98" t="s">
        <v>120</v>
      </c>
      <c r="Q700">
        <f>--ISNUMBER(IFERROR(SEARCH(Orders!$E18,O700,1),""))</f>
        <v>1</v>
      </c>
      <c r="R700">
        <f>IF(Q700=1,COUNTIF($Q$2:Q700,1),"")</f>
        <v>699</v>
      </c>
      <c r="S700" t="str">
        <f>IFERROR(INDEX($O2:$O986,MATCH(ROWS($Q$2:Q700),$R2:$R986,0)),"")</f>
        <v>W80004-260-M  W Thatcher Low Wp</v>
      </c>
    </row>
    <row r="701" spans="1:20" x14ac:dyDescent="0.25">
      <c r="A701" s="80">
        <v>18</v>
      </c>
      <c r="B701" s="81" t="s">
        <v>971</v>
      </c>
      <c r="C701" s="95" t="s">
        <v>984</v>
      </c>
      <c r="D701" s="95" t="s">
        <v>113</v>
      </c>
      <c r="E701" s="95" t="s">
        <v>958</v>
      </c>
      <c r="F701" s="82" t="s">
        <v>985</v>
      </c>
      <c r="G701" s="83" t="s">
        <v>989</v>
      </c>
      <c r="H701" s="84" t="s">
        <v>377</v>
      </c>
      <c r="I701" s="82">
        <v>7</v>
      </c>
      <c r="J701" s="96"/>
      <c r="K701" s="86">
        <v>75</v>
      </c>
      <c r="L701" s="86">
        <v>150</v>
      </c>
      <c r="M701" s="86">
        <v>149.94999999999999</v>
      </c>
      <c r="N701" s="86">
        <f t="shared" si="10"/>
        <v>0</v>
      </c>
      <c r="O701" s="97" t="s">
        <v>987</v>
      </c>
      <c r="P701" s="98" t="s">
        <v>120</v>
      </c>
      <c r="Q701">
        <f>--ISNUMBER(IFERROR(SEARCH(Orders!$E18,O701,1),""))</f>
        <v>1</v>
      </c>
      <c r="R701">
        <f>IF(Q701=1,COUNTIF($Q$2:Q701,1),"")</f>
        <v>700</v>
      </c>
      <c r="S701" t="str">
        <f>IFERROR(INDEX($O2:$O986,MATCH(ROWS($Q$2:Q701),$R2:$R986,0)),"")</f>
        <v>W80004-260-M  W Thatcher Low Wp</v>
      </c>
    </row>
    <row r="702" spans="1:20" x14ac:dyDescent="0.25">
      <c r="A702" s="80">
        <v>18</v>
      </c>
      <c r="B702" s="81" t="s">
        <v>971</v>
      </c>
      <c r="C702" s="95" t="s">
        <v>984</v>
      </c>
      <c r="D702" s="95" t="s">
        <v>113</v>
      </c>
      <c r="E702" s="95" t="s">
        <v>958</v>
      </c>
      <c r="F702" s="82" t="s">
        <v>985</v>
      </c>
      <c r="G702" s="83" t="s">
        <v>990</v>
      </c>
      <c r="H702" s="84" t="s">
        <v>377</v>
      </c>
      <c r="I702" s="82">
        <v>7.5</v>
      </c>
      <c r="J702" s="96"/>
      <c r="K702" s="86">
        <v>75</v>
      </c>
      <c r="L702" s="86">
        <v>150</v>
      </c>
      <c r="M702" s="86">
        <v>149.94999999999999</v>
      </c>
      <c r="N702" s="86">
        <f t="shared" si="10"/>
        <v>0</v>
      </c>
      <c r="O702" s="97" t="s">
        <v>987</v>
      </c>
      <c r="P702" s="98" t="s">
        <v>120</v>
      </c>
      <c r="Q702">
        <f>--ISNUMBER(IFERROR(SEARCH(Orders!$E18,O702,1),""))</f>
        <v>1</v>
      </c>
      <c r="R702">
        <f>IF(Q702=1,COUNTIF($Q$2:Q702,1),"")</f>
        <v>701</v>
      </c>
      <c r="S702" t="str">
        <f>IFERROR(INDEX($O2:$O986,MATCH(ROWS($Q$2:Q702),$R2:$R986,0)),"")</f>
        <v>W80004-260-M  W Thatcher Low Wp</v>
      </c>
    </row>
    <row r="703" spans="1:20" x14ac:dyDescent="0.25">
      <c r="A703" s="80">
        <v>18</v>
      </c>
      <c r="B703" s="81" t="s">
        <v>971</v>
      </c>
      <c r="C703" s="95" t="s">
        <v>984</v>
      </c>
      <c r="D703" s="95" t="s">
        <v>113</v>
      </c>
      <c r="E703" s="95" t="s">
        <v>958</v>
      </c>
      <c r="F703" s="82" t="s">
        <v>985</v>
      </c>
      <c r="G703" s="83" t="s">
        <v>991</v>
      </c>
      <c r="H703" s="84" t="s">
        <v>377</v>
      </c>
      <c r="I703" s="82">
        <v>8</v>
      </c>
      <c r="J703" s="96"/>
      <c r="K703" s="86">
        <v>75</v>
      </c>
      <c r="L703" s="86">
        <v>150</v>
      </c>
      <c r="M703" s="86">
        <v>149.94999999999999</v>
      </c>
      <c r="N703" s="86">
        <f t="shared" si="10"/>
        <v>0</v>
      </c>
      <c r="O703" s="97" t="s">
        <v>987</v>
      </c>
      <c r="P703" s="98" t="s">
        <v>120</v>
      </c>
      <c r="Q703">
        <f>--ISNUMBER(IFERROR(SEARCH(Orders!$E18,O703,1),""))</f>
        <v>1</v>
      </c>
      <c r="R703">
        <f>IF(Q703=1,COUNTIF($Q$2:Q703,1),"")</f>
        <v>702</v>
      </c>
      <c r="S703" t="str">
        <f>IFERROR(INDEX($O2:$O986,MATCH(ROWS($Q$2:Q703),$R2:$R986,0)),"")</f>
        <v>W80004-260-M  W Thatcher Low Wp</v>
      </c>
    </row>
    <row r="704" spans="1:20" x14ac:dyDescent="0.25">
      <c r="A704" s="80">
        <v>18</v>
      </c>
      <c r="B704" s="81" t="s">
        <v>971</v>
      </c>
      <c r="C704" s="95" t="s">
        <v>984</v>
      </c>
      <c r="D704" s="95" t="s">
        <v>113</v>
      </c>
      <c r="E704" s="95" t="s">
        <v>958</v>
      </c>
      <c r="F704" s="82" t="s">
        <v>985</v>
      </c>
      <c r="G704" s="83" t="s">
        <v>992</v>
      </c>
      <c r="H704" s="84" t="s">
        <v>377</v>
      </c>
      <c r="I704" s="82">
        <v>8.5</v>
      </c>
      <c r="J704" s="96"/>
      <c r="K704" s="86">
        <v>75</v>
      </c>
      <c r="L704" s="86">
        <v>150</v>
      </c>
      <c r="M704" s="86">
        <v>149.94999999999999</v>
      </c>
      <c r="N704" s="86">
        <f t="shared" si="10"/>
        <v>0</v>
      </c>
      <c r="O704" s="97" t="s">
        <v>987</v>
      </c>
      <c r="P704" s="98" t="s">
        <v>120</v>
      </c>
      <c r="Q704">
        <f>--ISNUMBER(IFERROR(SEARCH(Orders!$E18,O704,1),""))</f>
        <v>1</v>
      </c>
      <c r="R704">
        <f>IF(Q704=1,COUNTIF($Q$2:Q704,1),"")</f>
        <v>703</v>
      </c>
      <c r="S704" t="str">
        <f>IFERROR(INDEX($O2:$O986,MATCH(ROWS($Q$2:Q704),$R2:$R986,0)),"")</f>
        <v>W80004-260-M  W Thatcher Low Wp</v>
      </c>
    </row>
    <row r="705" spans="1:19" x14ac:dyDescent="0.25">
      <c r="A705" s="80">
        <v>18</v>
      </c>
      <c r="B705" s="81" t="s">
        <v>971</v>
      </c>
      <c r="C705" s="95" t="s">
        <v>984</v>
      </c>
      <c r="D705" s="95" t="s">
        <v>113</v>
      </c>
      <c r="E705" s="95" t="s">
        <v>958</v>
      </c>
      <c r="F705" s="82" t="s">
        <v>985</v>
      </c>
      <c r="G705" s="83" t="s">
        <v>993</v>
      </c>
      <c r="H705" s="84" t="s">
        <v>377</v>
      </c>
      <c r="I705" s="82">
        <v>9</v>
      </c>
      <c r="J705" s="96"/>
      <c r="K705" s="86">
        <v>75</v>
      </c>
      <c r="L705" s="86">
        <v>150</v>
      </c>
      <c r="M705" s="86">
        <v>149.94999999999999</v>
      </c>
      <c r="N705" s="86">
        <f t="shared" si="10"/>
        <v>0</v>
      </c>
      <c r="O705" s="97" t="s">
        <v>987</v>
      </c>
      <c r="P705" s="98" t="s">
        <v>120</v>
      </c>
      <c r="Q705">
        <f>--ISNUMBER(IFERROR(SEARCH(Orders!$E18,O705,1),""))</f>
        <v>1</v>
      </c>
      <c r="R705">
        <f>IF(Q705=1,COUNTIF($Q$2:Q705,1),"")</f>
        <v>704</v>
      </c>
      <c r="S705" t="str">
        <f>IFERROR(INDEX($O2:$O986,MATCH(ROWS($Q$2:Q705),$R2:$R986,0)),"")</f>
        <v>W80004-260-M  W Thatcher Low Wp</v>
      </c>
    </row>
    <row r="706" spans="1:19" x14ac:dyDescent="0.25">
      <c r="A706" s="80">
        <v>18</v>
      </c>
      <c r="B706" s="81" t="s">
        <v>971</v>
      </c>
      <c r="C706" s="95" t="s">
        <v>984</v>
      </c>
      <c r="D706" s="95" t="s">
        <v>113</v>
      </c>
      <c r="E706" s="95" t="s">
        <v>958</v>
      </c>
      <c r="F706" s="82" t="s">
        <v>985</v>
      </c>
      <c r="G706" s="83" t="s">
        <v>994</v>
      </c>
      <c r="H706" s="84" t="s">
        <v>377</v>
      </c>
      <c r="I706" s="82">
        <v>9.5</v>
      </c>
      <c r="J706" s="96"/>
      <c r="K706" s="86">
        <v>75</v>
      </c>
      <c r="L706" s="86">
        <v>150</v>
      </c>
      <c r="M706" s="86">
        <v>149.94999999999999</v>
      </c>
      <c r="N706" s="86">
        <f t="shared" ref="N706:N769" si="11">J706*K706</f>
        <v>0</v>
      </c>
      <c r="O706" s="97" t="s">
        <v>987</v>
      </c>
      <c r="P706" s="98" t="s">
        <v>120</v>
      </c>
      <c r="Q706">
        <f>--ISNUMBER(IFERROR(SEARCH(Orders!$E18,O706,1),""))</f>
        <v>1</v>
      </c>
      <c r="R706">
        <f>IF(Q706=1,COUNTIF($Q$2:Q706,1),"")</f>
        <v>705</v>
      </c>
      <c r="S706" t="str">
        <f>IFERROR(INDEX($O2:$O986,MATCH(ROWS($Q$2:Q706),$R2:$R986,0)),"")</f>
        <v>W80004-260-M  W Thatcher Low Wp</v>
      </c>
    </row>
    <row r="707" spans="1:19" x14ac:dyDescent="0.25">
      <c r="A707" s="80">
        <v>18</v>
      </c>
      <c r="B707" s="81" t="s">
        <v>971</v>
      </c>
      <c r="C707" s="95" t="s">
        <v>984</v>
      </c>
      <c r="D707" s="95" t="s">
        <v>113</v>
      </c>
      <c r="E707" s="95" t="s">
        <v>958</v>
      </c>
      <c r="F707" s="82" t="s">
        <v>985</v>
      </c>
      <c r="G707" s="83" t="s">
        <v>995</v>
      </c>
      <c r="H707" s="84" t="s">
        <v>377</v>
      </c>
      <c r="I707" s="82">
        <v>10</v>
      </c>
      <c r="J707" s="96"/>
      <c r="K707" s="86">
        <v>75</v>
      </c>
      <c r="L707" s="86">
        <v>150</v>
      </c>
      <c r="M707" s="86">
        <v>149.94999999999999</v>
      </c>
      <c r="N707" s="86">
        <f t="shared" si="11"/>
        <v>0</v>
      </c>
      <c r="O707" s="97" t="s">
        <v>987</v>
      </c>
      <c r="P707" s="98" t="s">
        <v>120</v>
      </c>
      <c r="Q707">
        <f>--ISNUMBER(IFERROR(SEARCH(Orders!$E18,O707,1),""))</f>
        <v>1</v>
      </c>
      <c r="R707">
        <f>IF(Q707=1,COUNTIF($Q$2:Q707,1),"")</f>
        <v>706</v>
      </c>
      <c r="S707" t="str">
        <f>IFERROR(INDEX($O2:$O986,MATCH(ROWS($Q$2:Q707),$R2:$R986,0)),"")</f>
        <v>W80004-260-M  W Thatcher Low Wp</v>
      </c>
    </row>
    <row r="708" spans="1:19" x14ac:dyDescent="0.25">
      <c r="A708" s="80">
        <v>18</v>
      </c>
      <c r="B708" s="81" t="s">
        <v>971</v>
      </c>
      <c r="C708" s="95" t="s">
        <v>984</v>
      </c>
      <c r="D708" s="95" t="s">
        <v>113</v>
      </c>
      <c r="E708" s="95" t="s">
        <v>958</v>
      </c>
      <c r="F708" s="82" t="s">
        <v>985</v>
      </c>
      <c r="G708" s="83" t="s">
        <v>996</v>
      </c>
      <c r="H708" s="84" t="s">
        <v>377</v>
      </c>
      <c r="I708" s="82">
        <v>10.5</v>
      </c>
      <c r="J708" s="96"/>
      <c r="K708" s="86">
        <v>75</v>
      </c>
      <c r="L708" s="86">
        <v>150</v>
      </c>
      <c r="M708" s="86">
        <v>149.94999999999999</v>
      </c>
      <c r="N708" s="86">
        <f t="shared" si="11"/>
        <v>0</v>
      </c>
      <c r="O708" s="97" t="s">
        <v>987</v>
      </c>
      <c r="P708" s="98" t="s">
        <v>120</v>
      </c>
      <c r="Q708">
        <f>--ISNUMBER(IFERROR(SEARCH(Orders!$E18,O708,1),""))</f>
        <v>1</v>
      </c>
      <c r="R708">
        <f>IF(Q708=1,COUNTIF($Q$2:Q708,1),"")</f>
        <v>707</v>
      </c>
      <c r="S708" t="str">
        <f>IFERROR(INDEX($O2:$O986,MATCH(ROWS($Q$2:Q708),$R2:$R986,0)),"")</f>
        <v>W80004-260-M  W Thatcher Low Wp</v>
      </c>
    </row>
    <row r="709" spans="1:19" x14ac:dyDescent="0.25">
      <c r="A709" s="80">
        <v>18</v>
      </c>
      <c r="B709" s="81" t="s">
        <v>971</v>
      </c>
      <c r="C709" s="95" t="s">
        <v>984</v>
      </c>
      <c r="D709" s="95" t="s">
        <v>113</v>
      </c>
      <c r="E709" s="95" t="s">
        <v>958</v>
      </c>
      <c r="F709" s="82" t="s">
        <v>985</v>
      </c>
      <c r="G709" s="83" t="s">
        <v>997</v>
      </c>
      <c r="H709" s="84" t="s">
        <v>377</v>
      </c>
      <c r="I709" s="82">
        <v>11</v>
      </c>
      <c r="J709" s="96"/>
      <c r="K709" s="86">
        <v>75</v>
      </c>
      <c r="L709" s="86">
        <v>150</v>
      </c>
      <c r="M709" s="86">
        <v>149.94999999999999</v>
      </c>
      <c r="N709" s="86">
        <f t="shared" si="11"/>
        <v>0</v>
      </c>
      <c r="O709" s="97" t="s">
        <v>987</v>
      </c>
      <c r="P709" s="98" t="s">
        <v>120</v>
      </c>
      <c r="Q709">
        <f>--ISNUMBER(IFERROR(SEARCH(Orders!$E18,O709,1),""))</f>
        <v>1</v>
      </c>
      <c r="R709">
        <f>IF(Q709=1,COUNTIF($Q$2:Q709,1),"")</f>
        <v>708</v>
      </c>
      <c r="S709" t="str">
        <f>IFERROR(INDEX($O2:$O986,MATCH(ROWS($Q$2:Q709),$R2:$R986,0)),"")</f>
        <v>W80004-260-M  W Thatcher Low Wp</v>
      </c>
    </row>
    <row r="710" spans="1:19" x14ac:dyDescent="0.25">
      <c r="A710" s="80">
        <v>0</v>
      </c>
      <c r="B710" s="81" t="s">
        <v>998</v>
      </c>
      <c r="C710" s="95" t="s">
        <v>999</v>
      </c>
      <c r="D710" s="95" t="s">
        <v>113</v>
      </c>
      <c r="E710" s="95" t="s">
        <v>1000</v>
      </c>
      <c r="F710" s="82" t="s">
        <v>1001</v>
      </c>
      <c r="G710" s="83" t="s">
        <v>1002</v>
      </c>
      <c r="H710" s="84" t="s">
        <v>377</v>
      </c>
      <c r="I710" s="82">
        <v>6</v>
      </c>
      <c r="J710" s="96"/>
      <c r="K710" s="86">
        <v>65</v>
      </c>
      <c r="L710" s="86">
        <v>130</v>
      </c>
      <c r="M710" s="86">
        <v>129.94999999999999</v>
      </c>
      <c r="N710" s="86">
        <f t="shared" si="11"/>
        <v>0</v>
      </c>
      <c r="O710" s="97" t="s">
        <v>1003</v>
      </c>
      <c r="P710" s="98" t="s">
        <v>120</v>
      </c>
      <c r="Q710">
        <f>--ISNUMBER(IFERROR(SEARCH(Orders!$E18,O710,1),""))</f>
        <v>1</v>
      </c>
      <c r="R710">
        <f>IF(Q710=1,COUNTIF($Q$2:Q710,1),"")</f>
        <v>709</v>
      </c>
      <c r="S710" t="str">
        <f>IFERROR(INDEX($O2:$O986,MATCH(ROWS($Q$2:Q710),$R2:$R986,0)),"")</f>
        <v>W80005-062-M  W Cascade Trail Low</v>
      </c>
    </row>
    <row r="711" spans="1:19" x14ac:dyDescent="0.25">
      <c r="A711" s="80">
        <v>0</v>
      </c>
      <c r="B711" s="81" t="s">
        <v>998</v>
      </c>
      <c r="C711" s="95" t="s">
        <v>999</v>
      </c>
      <c r="D711" s="95" t="s">
        <v>113</v>
      </c>
      <c r="E711" s="95" t="s">
        <v>1000</v>
      </c>
      <c r="F711" s="82" t="s">
        <v>1001</v>
      </c>
      <c r="G711" s="83" t="s">
        <v>1004</v>
      </c>
      <c r="H711" s="84" t="s">
        <v>377</v>
      </c>
      <c r="I711" s="82">
        <v>6.5</v>
      </c>
      <c r="J711" s="96"/>
      <c r="K711" s="86">
        <v>65</v>
      </c>
      <c r="L711" s="86">
        <v>130</v>
      </c>
      <c r="M711" s="86">
        <v>129.94999999999999</v>
      </c>
      <c r="N711" s="86">
        <f t="shared" si="11"/>
        <v>0</v>
      </c>
      <c r="O711" s="97" t="s">
        <v>1003</v>
      </c>
      <c r="P711" s="98" t="s">
        <v>120</v>
      </c>
      <c r="Q711">
        <f>--ISNUMBER(IFERROR(SEARCH(Orders!$E18,O711,1),""))</f>
        <v>1</v>
      </c>
      <c r="R711">
        <f>IF(Q711=1,COUNTIF($Q$2:Q711,1),"")</f>
        <v>710</v>
      </c>
      <c r="S711" t="str">
        <f>IFERROR(INDEX($O2:$O986,MATCH(ROWS($Q$2:Q711),$R2:$R986,0)),"")</f>
        <v>W80005-062-M  W Cascade Trail Low</v>
      </c>
    </row>
    <row r="712" spans="1:19" x14ac:dyDescent="0.25">
      <c r="A712" s="80">
        <v>0</v>
      </c>
      <c r="B712" s="81" t="s">
        <v>998</v>
      </c>
      <c r="C712" s="95" t="s">
        <v>999</v>
      </c>
      <c r="D712" s="95" t="s">
        <v>113</v>
      </c>
      <c r="E712" s="95" t="s">
        <v>1000</v>
      </c>
      <c r="F712" s="82" t="s">
        <v>1001</v>
      </c>
      <c r="G712" s="83" t="s">
        <v>1005</v>
      </c>
      <c r="H712" s="84" t="s">
        <v>377</v>
      </c>
      <c r="I712" s="82">
        <v>7</v>
      </c>
      <c r="J712" s="96"/>
      <c r="K712" s="86">
        <v>65</v>
      </c>
      <c r="L712" s="86">
        <v>130</v>
      </c>
      <c r="M712" s="86">
        <v>129.94999999999999</v>
      </c>
      <c r="N712" s="86">
        <f t="shared" si="11"/>
        <v>0</v>
      </c>
      <c r="O712" s="97" t="s">
        <v>1003</v>
      </c>
      <c r="P712" s="98" t="s">
        <v>120</v>
      </c>
      <c r="Q712">
        <f>--ISNUMBER(IFERROR(SEARCH(Orders!$E18,O712,1),""))</f>
        <v>1</v>
      </c>
      <c r="R712">
        <f>IF(Q712=1,COUNTIF($Q$2:Q712,1),"")</f>
        <v>711</v>
      </c>
      <c r="S712" t="str">
        <f>IFERROR(INDEX($O2:$O986,MATCH(ROWS($Q$2:Q712),$R2:$R986,0)),"")</f>
        <v>W80005-062-M  W Cascade Trail Low</v>
      </c>
    </row>
    <row r="713" spans="1:19" x14ac:dyDescent="0.25">
      <c r="A713" s="80">
        <v>0</v>
      </c>
      <c r="B713" s="81" t="s">
        <v>998</v>
      </c>
      <c r="C713" s="95" t="s">
        <v>999</v>
      </c>
      <c r="D713" s="95" t="s">
        <v>113</v>
      </c>
      <c r="E713" s="95" t="s">
        <v>1000</v>
      </c>
      <c r="F713" s="82" t="s">
        <v>1001</v>
      </c>
      <c r="G713" s="83" t="s">
        <v>1006</v>
      </c>
      <c r="H713" s="84" t="s">
        <v>377</v>
      </c>
      <c r="I713" s="82">
        <v>7.5</v>
      </c>
      <c r="J713" s="96"/>
      <c r="K713" s="86">
        <v>65</v>
      </c>
      <c r="L713" s="86">
        <v>130</v>
      </c>
      <c r="M713" s="86">
        <v>129.94999999999999</v>
      </c>
      <c r="N713" s="86">
        <f t="shared" si="11"/>
        <v>0</v>
      </c>
      <c r="O713" s="97" t="s">
        <v>1003</v>
      </c>
      <c r="P713" s="98" t="s">
        <v>120</v>
      </c>
      <c r="Q713">
        <f>--ISNUMBER(IFERROR(SEARCH(Orders!$E18,O713,1),""))</f>
        <v>1</v>
      </c>
      <c r="R713">
        <f>IF(Q713=1,COUNTIF($Q$2:Q713,1),"")</f>
        <v>712</v>
      </c>
      <c r="S713" t="str">
        <f>IFERROR(INDEX($O2:$O986,MATCH(ROWS($Q$2:Q713),$R2:$R986,0)),"")</f>
        <v>W80005-062-M  W Cascade Trail Low</v>
      </c>
    </row>
    <row r="714" spans="1:19" x14ac:dyDescent="0.25">
      <c r="A714" s="80">
        <v>0</v>
      </c>
      <c r="B714" s="81" t="s">
        <v>998</v>
      </c>
      <c r="C714" s="95" t="s">
        <v>999</v>
      </c>
      <c r="D714" s="95" t="s">
        <v>113</v>
      </c>
      <c r="E714" s="95" t="s">
        <v>1000</v>
      </c>
      <c r="F714" s="82" t="s">
        <v>1001</v>
      </c>
      <c r="G714" s="83" t="s">
        <v>1007</v>
      </c>
      <c r="H714" s="84" t="s">
        <v>377</v>
      </c>
      <c r="I714" s="82">
        <v>8</v>
      </c>
      <c r="J714" s="96"/>
      <c r="K714" s="86">
        <v>65</v>
      </c>
      <c r="L714" s="86">
        <v>130</v>
      </c>
      <c r="M714" s="86">
        <v>129.94999999999999</v>
      </c>
      <c r="N714" s="86">
        <f t="shared" si="11"/>
        <v>0</v>
      </c>
      <c r="O714" s="97" t="s">
        <v>1003</v>
      </c>
      <c r="P714" s="98" t="s">
        <v>120</v>
      </c>
      <c r="Q714">
        <f>--ISNUMBER(IFERROR(SEARCH(Orders!$E18,O714,1),""))</f>
        <v>1</v>
      </c>
      <c r="R714">
        <f>IF(Q714=1,COUNTIF($Q$2:Q714,1),"")</f>
        <v>713</v>
      </c>
      <c r="S714" t="str">
        <f>IFERROR(INDEX($O2:$O986,MATCH(ROWS($Q$2:Q714),$R2:$R986,0)),"")</f>
        <v>W80005-062-M  W Cascade Trail Low</v>
      </c>
    </row>
    <row r="715" spans="1:19" x14ac:dyDescent="0.25">
      <c r="A715" s="80">
        <v>0</v>
      </c>
      <c r="B715" s="81" t="s">
        <v>998</v>
      </c>
      <c r="C715" s="95" t="s">
        <v>999</v>
      </c>
      <c r="D715" s="95" t="s">
        <v>113</v>
      </c>
      <c r="E715" s="95" t="s">
        <v>1000</v>
      </c>
      <c r="F715" s="82" t="s">
        <v>1001</v>
      </c>
      <c r="G715" s="83" t="s">
        <v>1008</v>
      </c>
      <c r="H715" s="84" t="s">
        <v>377</v>
      </c>
      <c r="I715" s="82">
        <v>8.5</v>
      </c>
      <c r="J715" s="96"/>
      <c r="K715" s="86">
        <v>65</v>
      </c>
      <c r="L715" s="86">
        <v>130</v>
      </c>
      <c r="M715" s="86">
        <v>129.94999999999999</v>
      </c>
      <c r="N715" s="86">
        <f t="shared" si="11"/>
        <v>0</v>
      </c>
      <c r="O715" s="97" t="s">
        <v>1003</v>
      </c>
      <c r="P715" s="98" t="s">
        <v>120</v>
      </c>
      <c r="Q715">
        <f>--ISNUMBER(IFERROR(SEARCH(Orders!$E18,O715,1),""))</f>
        <v>1</v>
      </c>
      <c r="R715">
        <f>IF(Q715=1,COUNTIF($Q$2:Q715,1),"")</f>
        <v>714</v>
      </c>
      <c r="S715" t="str">
        <f>IFERROR(INDEX($O2:$O986,MATCH(ROWS($Q$2:Q715),$R2:$R986,0)),"")</f>
        <v>W80005-062-M  W Cascade Trail Low</v>
      </c>
    </row>
    <row r="716" spans="1:19" x14ac:dyDescent="0.25">
      <c r="A716" s="80">
        <v>0</v>
      </c>
      <c r="B716" s="81" t="s">
        <v>998</v>
      </c>
      <c r="C716" s="95" t="s">
        <v>999</v>
      </c>
      <c r="D716" s="95" t="s">
        <v>113</v>
      </c>
      <c r="E716" s="95" t="s">
        <v>1000</v>
      </c>
      <c r="F716" s="82" t="s">
        <v>1001</v>
      </c>
      <c r="G716" s="83" t="s">
        <v>1009</v>
      </c>
      <c r="H716" s="84" t="s">
        <v>377</v>
      </c>
      <c r="I716" s="82">
        <v>9</v>
      </c>
      <c r="J716" s="96"/>
      <c r="K716" s="86">
        <v>65</v>
      </c>
      <c r="L716" s="86">
        <v>130</v>
      </c>
      <c r="M716" s="86">
        <v>129.94999999999999</v>
      </c>
      <c r="N716" s="86">
        <f t="shared" si="11"/>
        <v>0</v>
      </c>
      <c r="O716" s="97" t="s">
        <v>1003</v>
      </c>
      <c r="P716" s="98" t="s">
        <v>120</v>
      </c>
      <c r="Q716">
        <f>--ISNUMBER(IFERROR(SEARCH(Orders!$E18,O716,1),""))</f>
        <v>1</v>
      </c>
      <c r="R716">
        <f>IF(Q716=1,COUNTIF($Q$2:Q716,1),"")</f>
        <v>715</v>
      </c>
      <c r="S716" t="str">
        <f>IFERROR(INDEX($O2:$O986,MATCH(ROWS($Q$2:Q716),$R2:$R986,0)),"")</f>
        <v>W80005-062-M  W Cascade Trail Low</v>
      </c>
    </row>
    <row r="717" spans="1:19" x14ac:dyDescent="0.25">
      <c r="A717" s="80">
        <v>0</v>
      </c>
      <c r="B717" s="81" t="s">
        <v>998</v>
      </c>
      <c r="C717" s="95" t="s">
        <v>999</v>
      </c>
      <c r="D717" s="95" t="s">
        <v>113</v>
      </c>
      <c r="E717" s="95" t="s">
        <v>1000</v>
      </c>
      <c r="F717" s="82" t="s">
        <v>1001</v>
      </c>
      <c r="G717" s="83" t="s">
        <v>1010</v>
      </c>
      <c r="H717" s="84" t="s">
        <v>377</v>
      </c>
      <c r="I717" s="82">
        <v>9.5</v>
      </c>
      <c r="J717" s="96"/>
      <c r="K717" s="86">
        <v>65</v>
      </c>
      <c r="L717" s="86">
        <v>130</v>
      </c>
      <c r="M717" s="86">
        <v>129.94999999999999</v>
      </c>
      <c r="N717" s="86">
        <f t="shared" si="11"/>
        <v>0</v>
      </c>
      <c r="O717" s="97" t="s">
        <v>1003</v>
      </c>
      <c r="P717" s="98" t="s">
        <v>120</v>
      </c>
      <c r="Q717">
        <f>--ISNUMBER(IFERROR(SEARCH(Orders!$E18,O717,1),""))</f>
        <v>1</v>
      </c>
      <c r="R717">
        <f>IF(Q717=1,COUNTIF($Q$2:Q717,1),"")</f>
        <v>716</v>
      </c>
      <c r="S717" t="str">
        <f>IFERROR(INDEX($O2:$O986,MATCH(ROWS($Q$2:Q717),$R2:$R986,0)),"")</f>
        <v>W80005-062-M  W Cascade Trail Low</v>
      </c>
    </row>
    <row r="718" spans="1:19" x14ac:dyDescent="0.25">
      <c r="A718" s="80">
        <v>0</v>
      </c>
      <c r="B718" s="81" t="s">
        <v>998</v>
      </c>
      <c r="C718" s="95" t="s">
        <v>999</v>
      </c>
      <c r="D718" s="95" t="s">
        <v>113</v>
      </c>
      <c r="E718" s="95" t="s">
        <v>1000</v>
      </c>
      <c r="F718" s="82" t="s">
        <v>1001</v>
      </c>
      <c r="G718" s="83" t="s">
        <v>1011</v>
      </c>
      <c r="H718" s="84" t="s">
        <v>377</v>
      </c>
      <c r="I718" s="82">
        <v>10</v>
      </c>
      <c r="J718" s="96"/>
      <c r="K718" s="86">
        <v>65</v>
      </c>
      <c r="L718" s="86">
        <v>130</v>
      </c>
      <c r="M718" s="86">
        <v>129.94999999999999</v>
      </c>
      <c r="N718" s="86">
        <f t="shared" si="11"/>
        <v>0</v>
      </c>
      <c r="O718" s="97" t="s">
        <v>1003</v>
      </c>
      <c r="P718" s="98" t="s">
        <v>120</v>
      </c>
      <c r="Q718">
        <f>--ISNUMBER(IFERROR(SEARCH(Orders!$E18,O718,1),""))</f>
        <v>1</v>
      </c>
      <c r="R718">
        <f>IF(Q718=1,COUNTIF($Q$2:Q718,1),"")</f>
        <v>717</v>
      </c>
      <c r="S718" t="str">
        <f>IFERROR(INDEX($O2:$O986,MATCH(ROWS($Q$2:Q718),$R2:$R986,0)),"")</f>
        <v>W80005-062-M  W Cascade Trail Low</v>
      </c>
    </row>
    <row r="719" spans="1:19" x14ac:dyDescent="0.25">
      <c r="A719" s="80">
        <v>0</v>
      </c>
      <c r="B719" s="81" t="s">
        <v>998</v>
      </c>
      <c r="C719" s="95" t="s">
        <v>999</v>
      </c>
      <c r="D719" s="95" t="s">
        <v>113</v>
      </c>
      <c r="E719" s="95" t="s">
        <v>1000</v>
      </c>
      <c r="F719" s="82" t="s">
        <v>1001</v>
      </c>
      <c r="G719" s="83" t="s">
        <v>1012</v>
      </c>
      <c r="H719" s="84" t="s">
        <v>377</v>
      </c>
      <c r="I719" s="82">
        <v>10.5</v>
      </c>
      <c r="J719" s="96"/>
      <c r="K719" s="86">
        <v>65</v>
      </c>
      <c r="L719" s="86">
        <v>130</v>
      </c>
      <c r="M719" s="86">
        <v>129.94999999999999</v>
      </c>
      <c r="N719" s="86">
        <f t="shared" si="11"/>
        <v>0</v>
      </c>
      <c r="O719" s="97" t="s">
        <v>1003</v>
      </c>
      <c r="P719" s="98" t="s">
        <v>120</v>
      </c>
      <c r="Q719">
        <f>--ISNUMBER(IFERROR(SEARCH(Orders!$E18,O719,1),""))</f>
        <v>1</v>
      </c>
      <c r="R719">
        <f>IF(Q719=1,COUNTIF($Q$2:Q719,1),"")</f>
        <v>718</v>
      </c>
      <c r="S719" t="str">
        <f>IFERROR(INDEX($O2:$O986,MATCH(ROWS($Q$2:Q719),$R2:$R986,0)),"")</f>
        <v>W80005-062-M  W Cascade Trail Low</v>
      </c>
    </row>
    <row r="720" spans="1:19" x14ac:dyDescent="0.25">
      <c r="A720" s="80">
        <v>0</v>
      </c>
      <c r="B720" s="81" t="s">
        <v>998</v>
      </c>
      <c r="C720" s="95" t="s">
        <v>999</v>
      </c>
      <c r="D720" s="95" t="s">
        <v>113</v>
      </c>
      <c r="E720" s="95" t="s">
        <v>1000</v>
      </c>
      <c r="F720" s="82" t="s">
        <v>1001</v>
      </c>
      <c r="G720" s="83" t="s">
        <v>1013</v>
      </c>
      <c r="H720" s="84" t="s">
        <v>377</v>
      </c>
      <c r="I720" s="82">
        <v>11</v>
      </c>
      <c r="J720" s="96"/>
      <c r="K720" s="86">
        <v>65</v>
      </c>
      <c r="L720" s="86">
        <v>130</v>
      </c>
      <c r="M720" s="86">
        <v>129.94999999999999</v>
      </c>
      <c r="N720" s="86">
        <f t="shared" si="11"/>
        <v>0</v>
      </c>
      <c r="O720" s="97" t="s">
        <v>1003</v>
      </c>
      <c r="P720" s="98" t="s">
        <v>120</v>
      </c>
      <c r="Q720">
        <f>--ISNUMBER(IFERROR(SEARCH(Orders!$E18,O720,1),""))</f>
        <v>1</v>
      </c>
      <c r="R720">
        <f>IF(Q720=1,COUNTIF($Q$2:Q720,1),"")</f>
        <v>719</v>
      </c>
      <c r="S720" t="str">
        <f>IFERROR(INDEX($O2:$O986,MATCH(ROWS($Q$2:Q720),$R2:$R986,0)),"")</f>
        <v>W80005-062-M  W Cascade Trail Low</v>
      </c>
    </row>
    <row r="721" spans="1:19" x14ac:dyDescent="0.25">
      <c r="A721" s="80">
        <v>0</v>
      </c>
      <c r="B721" s="81" t="s">
        <v>998</v>
      </c>
      <c r="C721" s="95" t="s">
        <v>1014</v>
      </c>
      <c r="D721" s="95" t="s">
        <v>113</v>
      </c>
      <c r="E721" s="95" t="s">
        <v>1000</v>
      </c>
      <c r="F721" s="82" t="s">
        <v>1015</v>
      </c>
      <c r="G721" s="83" t="s">
        <v>1016</v>
      </c>
      <c r="H721" s="84" t="s">
        <v>377</v>
      </c>
      <c r="I721" s="82">
        <v>6</v>
      </c>
      <c r="J721" s="96"/>
      <c r="K721" s="86">
        <v>65</v>
      </c>
      <c r="L721" s="86">
        <v>130</v>
      </c>
      <c r="M721" s="86">
        <v>129.94999999999999</v>
      </c>
      <c r="N721" s="86">
        <f t="shared" si="11"/>
        <v>0</v>
      </c>
      <c r="O721" s="97" t="s">
        <v>1017</v>
      </c>
      <c r="P721" s="98" t="s">
        <v>120</v>
      </c>
      <c r="Q721">
        <f>--ISNUMBER(IFERROR(SEARCH(Orders!$E18,O721,1),""))</f>
        <v>1</v>
      </c>
      <c r="R721">
        <f>IF(Q721=1,COUNTIF($Q$2:Q721,1),"")</f>
        <v>720</v>
      </c>
      <c r="S721" t="str">
        <f>IFERROR(INDEX($O2:$O986,MATCH(ROWS($Q$2:Q721),$R2:$R986,0)),"")</f>
        <v>W80005-450-M  W Cascade Trail Low</v>
      </c>
    </row>
    <row r="722" spans="1:19" x14ac:dyDescent="0.25">
      <c r="A722" s="80">
        <v>0</v>
      </c>
      <c r="B722" s="81" t="s">
        <v>998</v>
      </c>
      <c r="C722" s="95" t="s">
        <v>1014</v>
      </c>
      <c r="D722" s="95" t="s">
        <v>113</v>
      </c>
      <c r="E722" s="95" t="s">
        <v>1000</v>
      </c>
      <c r="F722" s="82" t="s">
        <v>1015</v>
      </c>
      <c r="G722" s="83" t="s">
        <v>1018</v>
      </c>
      <c r="H722" s="84" t="s">
        <v>377</v>
      </c>
      <c r="I722" s="82">
        <v>6.5</v>
      </c>
      <c r="J722" s="96"/>
      <c r="K722" s="86">
        <v>65</v>
      </c>
      <c r="L722" s="86">
        <v>130</v>
      </c>
      <c r="M722" s="86">
        <v>129.94999999999999</v>
      </c>
      <c r="N722" s="86">
        <f t="shared" si="11"/>
        <v>0</v>
      </c>
      <c r="O722" s="97" t="s">
        <v>1017</v>
      </c>
      <c r="P722" s="98" t="s">
        <v>120</v>
      </c>
      <c r="Q722">
        <f>--ISNUMBER(IFERROR(SEARCH(Orders!$E18,O722,1),""))</f>
        <v>1</v>
      </c>
      <c r="R722">
        <f>IF(Q722=1,COUNTIF($Q$2:Q722,1),"")</f>
        <v>721</v>
      </c>
      <c r="S722" t="str">
        <f>IFERROR(INDEX($O2:$O986,MATCH(ROWS($Q$2:Q722),$R2:$R986,0)),"")</f>
        <v>W80005-450-M  W Cascade Trail Low</v>
      </c>
    </row>
    <row r="723" spans="1:19" x14ac:dyDescent="0.25">
      <c r="A723" s="80">
        <v>0</v>
      </c>
      <c r="B723" s="81" t="s">
        <v>998</v>
      </c>
      <c r="C723" s="95" t="s">
        <v>1014</v>
      </c>
      <c r="D723" s="95" t="s">
        <v>113</v>
      </c>
      <c r="E723" s="95" t="s">
        <v>1000</v>
      </c>
      <c r="F723" s="82" t="s">
        <v>1015</v>
      </c>
      <c r="G723" s="83" t="s">
        <v>1019</v>
      </c>
      <c r="H723" s="84" t="s">
        <v>377</v>
      </c>
      <c r="I723" s="82">
        <v>7</v>
      </c>
      <c r="J723" s="96"/>
      <c r="K723" s="86">
        <v>65</v>
      </c>
      <c r="L723" s="86">
        <v>130</v>
      </c>
      <c r="M723" s="86">
        <v>129.94999999999999</v>
      </c>
      <c r="N723" s="86">
        <f t="shared" si="11"/>
        <v>0</v>
      </c>
      <c r="O723" s="97" t="s">
        <v>1017</v>
      </c>
      <c r="P723" s="98" t="s">
        <v>120</v>
      </c>
      <c r="Q723">
        <f>--ISNUMBER(IFERROR(SEARCH(Orders!$E18,O723,1),""))</f>
        <v>1</v>
      </c>
      <c r="R723">
        <f>IF(Q723=1,COUNTIF($Q$2:Q723,1),"")</f>
        <v>722</v>
      </c>
      <c r="S723" t="str">
        <f>IFERROR(INDEX($O2:$O986,MATCH(ROWS($Q$2:Q723),$R2:$R986,0)),"")</f>
        <v>W80005-450-M  W Cascade Trail Low</v>
      </c>
    </row>
    <row r="724" spans="1:19" x14ac:dyDescent="0.25">
      <c r="A724" s="80">
        <v>0</v>
      </c>
      <c r="B724" s="81" t="s">
        <v>998</v>
      </c>
      <c r="C724" s="95" t="s">
        <v>1014</v>
      </c>
      <c r="D724" s="95" t="s">
        <v>113</v>
      </c>
      <c r="E724" s="95" t="s">
        <v>1000</v>
      </c>
      <c r="F724" s="82" t="s">
        <v>1015</v>
      </c>
      <c r="G724" s="83" t="s">
        <v>1020</v>
      </c>
      <c r="H724" s="84" t="s">
        <v>377</v>
      </c>
      <c r="I724" s="82">
        <v>7.5</v>
      </c>
      <c r="J724" s="96"/>
      <c r="K724" s="86">
        <v>65</v>
      </c>
      <c r="L724" s="86">
        <v>130</v>
      </c>
      <c r="M724" s="86">
        <v>129.94999999999999</v>
      </c>
      <c r="N724" s="86">
        <f t="shared" si="11"/>
        <v>0</v>
      </c>
      <c r="O724" s="97" t="s">
        <v>1017</v>
      </c>
      <c r="P724" s="98" t="s">
        <v>120</v>
      </c>
      <c r="Q724">
        <f>--ISNUMBER(IFERROR(SEARCH(Orders!$E18,O724,1),""))</f>
        <v>1</v>
      </c>
      <c r="R724">
        <f>IF(Q724=1,COUNTIF($Q$2:Q724,1),"")</f>
        <v>723</v>
      </c>
      <c r="S724" t="str">
        <f>IFERROR(INDEX($O2:$O986,MATCH(ROWS($Q$2:Q724),$R2:$R986,0)),"")</f>
        <v>W80005-450-M  W Cascade Trail Low</v>
      </c>
    </row>
    <row r="725" spans="1:19" x14ac:dyDescent="0.25">
      <c r="A725" s="80">
        <v>0</v>
      </c>
      <c r="B725" s="81" t="s">
        <v>998</v>
      </c>
      <c r="C725" s="95" t="s">
        <v>1014</v>
      </c>
      <c r="D725" s="95" t="s">
        <v>113</v>
      </c>
      <c r="E725" s="95" t="s">
        <v>1000</v>
      </c>
      <c r="F725" s="82" t="s">
        <v>1015</v>
      </c>
      <c r="G725" s="83" t="s">
        <v>1021</v>
      </c>
      <c r="H725" s="84" t="s">
        <v>377</v>
      </c>
      <c r="I725" s="82">
        <v>8</v>
      </c>
      <c r="J725" s="96"/>
      <c r="K725" s="86">
        <v>65</v>
      </c>
      <c r="L725" s="86">
        <v>130</v>
      </c>
      <c r="M725" s="86">
        <v>129.94999999999999</v>
      </c>
      <c r="N725" s="86">
        <f t="shared" si="11"/>
        <v>0</v>
      </c>
      <c r="O725" s="97" t="s">
        <v>1017</v>
      </c>
      <c r="P725" s="98" t="s">
        <v>120</v>
      </c>
      <c r="Q725">
        <f>--ISNUMBER(IFERROR(SEARCH(Orders!$E18,O725,1),""))</f>
        <v>1</v>
      </c>
      <c r="R725">
        <f>IF(Q725=1,COUNTIF($Q$2:Q725,1),"")</f>
        <v>724</v>
      </c>
      <c r="S725" t="str">
        <f>IFERROR(INDEX($O2:$O986,MATCH(ROWS($Q$2:Q725),$R2:$R986,0)),"")</f>
        <v>W80005-450-M  W Cascade Trail Low</v>
      </c>
    </row>
    <row r="726" spans="1:19" x14ac:dyDescent="0.25">
      <c r="A726" s="80">
        <v>0</v>
      </c>
      <c r="B726" s="81" t="s">
        <v>998</v>
      </c>
      <c r="C726" s="95" t="s">
        <v>1014</v>
      </c>
      <c r="D726" s="95" t="s">
        <v>113</v>
      </c>
      <c r="E726" s="95" t="s">
        <v>1000</v>
      </c>
      <c r="F726" s="82" t="s">
        <v>1015</v>
      </c>
      <c r="G726" s="83" t="s">
        <v>1022</v>
      </c>
      <c r="H726" s="84" t="s">
        <v>377</v>
      </c>
      <c r="I726" s="82">
        <v>8.5</v>
      </c>
      <c r="J726" s="96"/>
      <c r="K726" s="86">
        <v>65</v>
      </c>
      <c r="L726" s="86">
        <v>130</v>
      </c>
      <c r="M726" s="86">
        <v>129.94999999999999</v>
      </c>
      <c r="N726" s="86">
        <f t="shared" si="11"/>
        <v>0</v>
      </c>
      <c r="O726" s="97" t="s">
        <v>1017</v>
      </c>
      <c r="P726" s="98" t="s">
        <v>120</v>
      </c>
      <c r="Q726">
        <f>--ISNUMBER(IFERROR(SEARCH(Orders!$E18,O726,1),""))</f>
        <v>1</v>
      </c>
      <c r="R726">
        <f>IF(Q726=1,COUNTIF($Q$2:Q726,1),"")</f>
        <v>725</v>
      </c>
      <c r="S726" t="str">
        <f>IFERROR(INDEX($O2:$O986,MATCH(ROWS($Q$2:Q726),$R2:$R986,0)),"")</f>
        <v>W80005-450-M  W Cascade Trail Low</v>
      </c>
    </row>
    <row r="727" spans="1:19" x14ac:dyDescent="0.25">
      <c r="A727" s="80">
        <v>0</v>
      </c>
      <c r="B727" s="81" t="s">
        <v>998</v>
      </c>
      <c r="C727" s="95" t="s">
        <v>1014</v>
      </c>
      <c r="D727" s="95" t="s">
        <v>113</v>
      </c>
      <c r="E727" s="95" t="s">
        <v>1000</v>
      </c>
      <c r="F727" s="82" t="s">
        <v>1015</v>
      </c>
      <c r="G727" s="83" t="s">
        <v>1023</v>
      </c>
      <c r="H727" s="84" t="s">
        <v>377</v>
      </c>
      <c r="I727" s="82">
        <v>9</v>
      </c>
      <c r="J727" s="96"/>
      <c r="K727" s="86">
        <v>65</v>
      </c>
      <c r="L727" s="86">
        <v>130</v>
      </c>
      <c r="M727" s="86">
        <v>129.94999999999999</v>
      </c>
      <c r="N727" s="86">
        <f t="shared" si="11"/>
        <v>0</v>
      </c>
      <c r="O727" s="97" t="s">
        <v>1017</v>
      </c>
      <c r="P727" s="98" t="s">
        <v>120</v>
      </c>
      <c r="Q727">
        <f>--ISNUMBER(IFERROR(SEARCH(Orders!$E18,O727,1),""))</f>
        <v>1</v>
      </c>
      <c r="R727">
        <f>IF(Q727=1,COUNTIF($Q$2:Q727,1),"")</f>
        <v>726</v>
      </c>
      <c r="S727" t="str">
        <f>IFERROR(INDEX($O2:$O986,MATCH(ROWS($Q$2:Q727),$R2:$R986,0)),"")</f>
        <v>W80005-450-M  W Cascade Trail Low</v>
      </c>
    </row>
    <row r="728" spans="1:19" x14ac:dyDescent="0.25">
      <c r="A728" s="80">
        <v>0</v>
      </c>
      <c r="B728" s="81" t="s">
        <v>998</v>
      </c>
      <c r="C728" s="95" t="s">
        <v>1014</v>
      </c>
      <c r="D728" s="95" t="s">
        <v>113</v>
      </c>
      <c r="E728" s="95" t="s">
        <v>1000</v>
      </c>
      <c r="F728" s="82" t="s">
        <v>1015</v>
      </c>
      <c r="G728" s="83" t="s">
        <v>1024</v>
      </c>
      <c r="H728" s="84" t="s">
        <v>377</v>
      </c>
      <c r="I728" s="82">
        <v>9.5</v>
      </c>
      <c r="J728" s="96"/>
      <c r="K728" s="86">
        <v>65</v>
      </c>
      <c r="L728" s="86">
        <v>130</v>
      </c>
      <c r="M728" s="86">
        <v>129.94999999999999</v>
      </c>
      <c r="N728" s="86">
        <f t="shared" si="11"/>
        <v>0</v>
      </c>
      <c r="O728" s="97" t="s">
        <v>1017</v>
      </c>
      <c r="P728" s="98" t="s">
        <v>120</v>
      </c>
      <c r="Q728">
        <f>--ISNUMBER(IFERROR(SEARCH(Orders!$E18,O728,1),""))</f>
        <v>1</v>
      </c>
      <c r="R728">
        <f>IF(Q728=1,COUNTIF($Q$2:Q728,1),"")</f>
        <v>727</v>
      </c>
      <c r="S728" t="str">
        <f>IFERROR(INDEX($O2:$O986,MATCH(ROWS($Q$2:Q728),$R2:$R986,0)),"")</f>
        <v>W80005-450-M  W Cascade Trail Low</v>
      </c>
    </row>
    <row r="729" spans="1:19" x14ac:dyDescent="0.25">
      <c r="A729" s="80">
        <v>0</v>
      </c>
      <c r="B729" s="81" t="s">
        <v>998</v>
      </c>
      <c r="C729" s="95" t="s">
        <v>1014</v>
      </c>
      <c r="D729" s="95" t="s">
        <v>113</v>
      </c>
      <c r="E729" s="95" t="s">
        <v>1000</v>
      </c>
      <c r="F729" s="82" t="s">
        <v>1015</v>
      </c>
      <c r="G729" s="83" t="s">
        <v>1025</v>
      </c>
      <c r="H729" s="84" t="s">
        <v>377</v>
      </c>
      <c r="I729" s="82">
        <v>10</v>
      </c>
      <c r="J729" s="96"/>
      <c r="K729" s="86">
        <v>65</v>
      </c>
      <c r="L729" s="86">
        <v>130</v>
      </c>
      <c r="M729" s="86">
        <v>129.94999999999999</v>
      </c>
      <c r="N729" s="86">
        <f t="shared" si="11"/>
        <v>0</v>
      </c>
      <c r="O729" s="97" t="s">
        <v>1017</v>
      </c>
      <c r="P729" s="98" t="s">
        <v>120</v>
      </c>
      <c r="Q729">
        <f>--ISNUMBER(IFERROR(SEARCH(Orders!$E18,O729,1),""))</f>
        <v>1</v>
      </c>
      <c r="R729">
        <f>IF(Q729=1,COUNTIF($Q$2:Q729,1),"")</f>
        <v>728</v>
      </c>
      <c r="S729" t="str">
        <f>IFERROR(INDEX($O2:$O986,MATCH(ROWS($Q$2:Q729),$R2:$R986,0)),"")</f>
        <v>W80005-450-M  W Cascade Trail Low</v>
      </c>
    </row>
    <row r="730" spans="1:19" x14ac:dyDescent="0.25">
      <c r="A730" s="80">
        <v>0</v>
      </c>
      <c r="B730" s="81" t="s">
        <v>998</v>
      </c>
      <c r="C730" s="95" t="s">
        <v>1014</v>
      </c>
      <c r="D730" s="95" t="s">
        <v>113</v>
      </c>
      <c r="E730" s="95" t="s">
        <v>1000</v>
      </c>
      <c r="F730" s="82" t="s">
        <v>1015</v>
      </c>
      <c r="G730" s="83" t="s">
        <v>1026</v>
      </c>
      <c r="H730" s="84" t="s">
        <v>377</v>
      </c>
      <c r="I730" s="82">
        <v>10.5</v>
      </c>
      <c r="J730" s="96"/>
      <c r="K730" s="86">
        <v>65</v>
      </c>
      <c r="L730" s="86">
        <v>130</v>
      </c>
      <c r="M730" s="86">
        <v>129.94999999999999</v>
      </c>
      <c r="N730" s="86">
        <f t="shared" si="11"/>
        <v>0</v>
      </c>
      <c r="O730" s="97" t="s">
        <v>1017</v>
      </c>
      <c r="P730" s="98" t="s">
        <v>120</v>
      </c>
      <c r="Q730">
        <f>--ISNUMBER(IFERROR(SEARCH(Orders!$E18,O730,1),""))</f>
        <v>1</v>
      </c>
      <c r="R730">
        <f>IF(Q730=1,COUNTIF($Q$2:Q730,1),"")</f>
        <v>729</v>
      </c>
      <c r="S730" t="str">
        <f>IFERROR(INDEX($O2:$O986,MATCH(ROWS($Q$2:Q730),$R2:$R986,0)),"")</f>
        <v>W80005-450-M  W Cascade Trail Low</v>
      </c>
    </row>
    <row r="731" spans="1:19" x14ac:dyDescent="0.25">
      <c r="A731" s="80">
        <v>0</v>
      </c>
      <c r="B731" s="81" t="s">
        <v>998</v>
      </c>
      <c r="C731" s="95" t="s">
        <v>1014</v>
      </c>
      <c r="D731" s="95" t="s">
        <v>113</v>
      </c>
      <c r="E731" s="95" t="s">
        <v>1000</v>
      </c>
      <c r="F731" s="82" t="s">
        <v>1015</v>
      </c>
      <c r="G731" s="83" t="s">
        <v>1027</v>
      </c>
      <c r="H731" s="84" t="s">
        <v>377</v>
      </c>
      <c r="I731" s="82">
        <v>11</v>
      </c>
      <c r="J731" s="96"/>
      <c r="K731" s="86">
        <v>65</v>
      </c>
      <c r="L731" s="86">
        <v>130</v>
      </c>
      <c r="M731" s="86">
        <v>129.94999999999999</v>
      </c>
      <c r="N731" s="86">
        <f t="shared" si="11"/>
        <v>0</v>
      </c>
      <c r="O731" s="97" t="s">
        <v>1017</v>
      </c>
      <c r="P731" s="98" t="s">
        <v>120</v>
      </c>
      <c r="Q731">
        <f>--ISNUMBER(IFERROR(SEARCH(Orders!$E18,O731,1),""))</f>
        <v>1</v>
      </c>
      <c r="R731">
        <f>IF(Q731=1,COUNTIF($Q$2:Q731,1),"")</f>
        <v>730</v>
      </c>
      <c r="S731" t="str">
        <f>IFERROR(INDEX($O2:$O986,MATCH(ROWS($Q$2:Q731),$R2:$R986,0)),"")</f>
        <v>W80005-450-M  W Cascade Trail Low</v>
      </c>
    </row>
    <row r="732" spans="1:19" x14ac:dyDescent="0.25">
      <c r="A732" s="80">
        <v>19</v>
      </c>
      <c r="B732" s="81" t="s">
        <v>1028</v>
      </c>
      <c r="C732" s="95" t="s">
        <v>403</v>
      </c>
      <c r="D732" s="95" t="s">
        <v>113</v>
      </c>
      <c r="E732" s="95" t="s">
        <v>1029</v>
      </c>
      <c r="F732" s="82" t="s">
        <v>404</v>
      </c>
      <c r="G732" s="83" t="s">
        <v>1030</v>
      </c>
      <c r="H732" s="84" t="s">
        <v>377</v>
      </c>
      <c r="I732" s="82">
        <v>6</v>
      </c>
      <c r="J732" s="96"/>
      <c r="K732" s="86">
        <v>60</v>
      </c>
      <c r="L732" s="86">
        <v>120</v>
      </c>
      <c r="M732" s="86">
        <v>119.95</v>
      </c>
      <c r="N732" s="86">
        <f t="shared" si="11"/>
        <v>0</v>
      </c>
      <c r="O732" s="97" t="s">
        <v>1031</v>
      </c>
      <c r="P732" s="98" t="s">
        <v>120</v>
      </c>
      <c r="Q732">
        <f>--ISNUMBER(IFERROR(SEARCH(Orders!$E18,O732,1),""))</f>
        <v>1</v>
      </c>
      <c r="R732">
        <f>IF(Q732=1,COUNTIF($Q$2:Q732,1),"")</f>
        <v>731</v>
      </c>
      <c r="S732" t="str">
        <f>IFERROR(INDEX($O2:$O986,MATCH(ROWS($Q$2:Q732),$R2:$R986,0)),"")</f>
        <v>W80006-240-M  W Thatcher Low</v>
      </c>
    </row>
    <row r="733" spans="1:19" x14ac:dyDescent="0.25">
      <c r="A733" s="80">
        <v>19</v>
      </c>
      <c r="B733" s="81" t="s">
        <v>1028</v>
      </c>
      <c r="C733" s="95" t="s">
        <v>403</v>
      </c>
      <c r="D733" s="95" t="s">
        <v>113</v>
      </c>
      <c r="E733" s="95" t="s">
        <v>1029</v>
      </c>
      <c r="F733" s="82" t="s">
        <v>404</v>
      </c>
      <c r="G733" s="83" t="s">
        <v>1032</v>
      </c>
      <c r="H733" s="84" t="s">
        <v>377</v>
      </c>
      <c r="I733" s="82">
        <v>6.5</v>
      </c>
      <c r="J733" s="96"/>
      <c r="K733" s="86">
        <v>60</v>
      </c>
      <c r="L733" s="86">
        <v>120</v>
      </c>
      <c r="M733" s="86">
        <v>119.95</v>
      </c>
      <c r="N733" s="86">
        <f t="shared" si="11"/>
        <v>0</v>
      </c>
      <c r="O733" s="97" t="s">
        <v>1031</v>
      </c>
      <c r="P733" s="98" t="s">
        <v>120</v>
      </c>
      <c r="Q733">
        <f>--ISNUMBER(IFERROR(SEARCH(Orders!$E18,O733,1),""))</f>
        <v>1</v>
      </c>
      <c r="R733">
        <f>IF(Q733=1,COUNTIF($Q$2:Q733,1),"")</f>
        <v>732</v>
      </c>
      <c r="S733" t="str">
        <f>IFERROR(INDEX($O2:$O986,MATCH(ROWS($Q$2:Q733),$R2:$R986,0)),"")</f>
        <v>W80006-240-M  W Thatcher Low</v>
      </c>
    </row>
    <row r="734" spans="1:19" x14ac:dyDescent="0.25">
      <c r="A734" s="80">
        <v>19</v>
      </c>
      <c r="B734" s="81" t="s">
        <v>1028</v>
      </c>
      <c r="C734" s="95" t="s">
        <v>403</v>
      </c>
      <c r="D734" s="95" t="s">
        <v>113</v>
      </c>
      <c r="E734" s="95" t="s">
        <v>1029</v>
      </c>
      <c r="F734" s="82" t="s">
        <v>404</v>
      </c>
      <c r="G734" s="83" t="s">
        <v>1033</v>
      </c>
      <c r="H734" s="84" t="s">
        <v>377</v>
      </c>
      <c r="I734" s="82">
        <v>7</v>
      </c>
      <c r="J734" s="96"/>
      <c r="K734" s="86">
        <v>60</v>
      </c>
      <c r="L734" s="86">
        <v>120</v>
      </c>
      <c r="M734" s="86">
        <v>119.95</v>
      </c>
      <c r="N734" s="86">
        <f t="shared" si="11"/>
        <v>0</v>
      </c>
      <c r="O734" s="97" t="s">
        <v>1031</v>
      </c>
      <c r="P734" s="98" t="s">
        <v>120</v>
      </c>
      <c r="Q734">
        <f>--ISNUMBER(IFERROR(SEARCH(Orders!$E18,O734,1),""))</f>
        <v>1</v>
      </c>
      <c r="R734">
        <f>IF(Q734=1,COUNTIF($Q$2:Q734,1),"")</f>
        <v>733</v>
      </c>
      <c r="S734" t="str">
        <f>IFERROR(INDEX($O2:$O986,MATCH(ROWS($Q$2:Q734),$R2:$R986,0)),"")</f>
        <v>W80006-240-M  W Thatcher Low</v>
      </c>
    </row>
    <row r="735" spans="1:19" x14ac:dyDescent="0.25">
      <c r="A735" s="80">
        <v>19</v>
      </c>
      <c r="B735" s="81" t="s">
        <v>1028</v>
      </c>
      <c r="C735" s="95" t="s">
        <v>403</v>
      </c>
      <c r="D735" s="95" t="s">
        <v>113</v>
      </c>
      <c r="E735" s="95" t="s">
        <v>1029</v>
      </c>
      <c r="F735" s="82" t="s">
        <v>404</v>
      </c>
      <c r="G735" s="83" t="s">
        <v>1034</v>
      </c>
      <c r="H735" s="84" t="s">
        <v>377</v>
      </c>
      <c r="I735" s="82">
        <v>7.5</v>
      </c>
      <c r="J735" s="96"/>
      <c r="K735" s="86">
        <v>60</v>
      </c>
      <c r="L735" s="86">
        <v>120</v>
      </c>
      <c r="M735" s="86">
        <v>119.95</v>
      </c>
      <c r="N735" s="86">
        <f t="shared" si="11"/>
        <v>0</v>
      </c>
      <c r="O735" s="97" t="s">
        <v>1031</v>
      </c>
      <c r="P735" s="98" t="s">
        <v>120</v>
      </c>
      <c r="Q735">
        <f>--ISNUMBER(IFERROR(SEARCH(Orders!$E18,O735,1),""))</f>
        <v>1</v>
      </c>
      <c r="R735">
        <f>IF(Q735=1,COUNTIF($Q$2:Q735,1),"")</f>
        <v>734</v>
      </c>
      <c r="S735" t="str">
        <f>IFERROR(INDEX($O2:$O986,MATCH(ROWS($Q$2:Q735),$R2:$R986,0)),"")</f>
        <v>W80006-240-M  W Thatcher Low</v>
      </c>
    </row>
    <row r="736" spans="1:19" x14ac:dyDescent="0.25">
      <c r="A736" s="80">
        <v>19</v>
      </c>
      <c r="B736" s="81" t="s">
        <v>1028</v>
      </c>
      <c r="C736" s="95" t="s">
        <v>403</v>
      </c>
      <c r="D736" s="95" t="s">
        <v>113</v>
      </c>
      <c r="E736" s="95" t="s">
        <v>1029</v>
      </c>
      <c r="F736" s="82" t="s">
        <v>404</v>
      </c>
      <c r="G736" s="83" t="s">
        <v>1035</v>
      </c>
      <c r="H736" s="84" t="s">
        <v>377</v>
      </c>
      <c r="I736" s="82">
        <v>8</v>
      </c>
      <c r="J736" s="96"/>
      <c r="K736" s="86">
        <v>60</v>
      </c>
      <c r="L736" s="86">
        <v>120</v>
      </c>
      <c r="M736" s="86">
        <v>119.95</v>
      </c>
      <c r="N736" s="86">
        <f t="shared" si="11"/>
        <v>0</v>
      </c>
      <c r="O736" s="97" t="s">
        <v>1031</v>
      </c>
      <c r="P736" s="98" t="s">
        <v>120</v>
      </c>
      <c r="Q736">
        <f>--ISNUMBER(IFERROR(SEARCH(Orders!$E18,O736,1),""))</f>
        <v>1</v>
      </c>
      <c r="R736">
        <f>IF(Q736=1,COUNTIF($Q$2:Q736,1),"")</f>
        <v>735</v>
      </c>
      <c r="S736" t="str">
        <f>IFERROR(INDEX($O2:$O986,MATCH(ROWS($Q$2:Q736),$R2:$R986,0)),"")</f>
        <v>W80006-240-M  W Thatcher Low</v>
      </c>
    </row>
    <row r="737" spans="1:19" x14ac:dyDescent="0.25">
      <c r="A737" s="80">
        <v>19</v>
      </c>
      <c r="B737" s="81" t="s">
        <v>1028</v>
      </c>
      <c r="C737" s="95" t="s">
        <v>403</v>
      </c>
      <c r="D737" s="95" t="s">
        <v>113</v>
      </c>
      <c r="E737" s="95" t="s">
        <v>1029</v>
      </c>
      <c r="F737" s="82" t="s">
        <v>404</v>
      </c>
      <c r="G737" s="83" t="s">
        <v>1036</v>
      </c>
      <c r="H737" s="84" t="s">
        <v>377</v>
      </c>
      <c r="I737" s="82">
        <v>8.5</v>
      </c>
      <c r="J737" s="96"/>
      <c r="K737" s="86">
        <v>60</v>
      </c>
      <c r="L737" s="86">
        <v>120</v>
      </c>
      <c r="M737" s="86">
        <v>119.95</v>
      </c>
      <c r="N737" s="86">
        <f t="shared" si="11"/>
        <v>0</v>
      </c>
      <c r="O737" s="97" t="s">
        <v>1031</v>
      </c>
      <c r="P737" s="98" t="s">
        <v>120</v>
      </c>
      <c r="Q737">
        <f>--ISNUMBER(IFERROR(SEARCH(Orders!$E18,O737,1),""))</f>
        <v>1</v>
      </c>
      <c r="R737">
        <f>IF(Q737=1,COUNTIF($Q$2:Q737,1),"")</f>
        <v>736</v>
      </c>
      <c r="S737" t="str">
        <f>IFERROR(INDEX($O2:$O986,MATCH(ROWS($Q$2:Q737),$R2:$R986,0)),"")</f>
        <v>W80006-240-M  W Thatcher Low</v>
      </c>
    </row>
    <row r="738" spans="1:19" x14ac:dyDescent="0.25">
      <c r="A738" s="80">
        <v>19</v>
      </c>
      <c r="B738" s="81" t="s">
        <v>1028</v>
      </c>
      <c r="C738" s="95" t="s">
        <v>403</v>
      </c>
      <c r="D738" s="95" t="s">
        <v>113</v>
      </c>
      <c r="E738" s="95" t="s">
        <v>1029</v>
      </c>
      <c r="F738" s="82" t="s">
        <v>404</v>
      </c>
      <c r="G738" s="83" t="s">
        <v>1037</v>
      </c>
      <c r="H738" s="84" t="s">
        <v>377</v>
      </c>
      <c r="I738" s="82">
        <v>9</v>
      </c>
      <c r="J738" s="96"/>
      <c r="K738" s="86">
        <v>60</v>
      </c>
      <c r="L738" s="86">
        <v>120</v>
      </c>
      <c r="M738" s="86">
        <v>119.95</v>
      </c>
      <c r="N738" s="86">
        <f t="shared" si="11"/>
        <v>0</v>
      </c>
      <c r="O738" s="97" t="s">
        <v>1031</v>
      </c>
      <c r="P738" s="98" t="s">
        <v>120</v>
      </c>
      <c r="Q738">
        <f>--ISNUMBER(IFERROR(SEARCH(Orders!$E18,O738,1),""))</f>
        <v>1</v>
      </c>
      <c r="R738">
        <f>IF(Q738=1,COUNTIF($Q$2:Q738,1),"")</f>
        <v>737</v>
      </c>
      <c r="S738" t="str">
        <f>IFERROR(INDEX($O2:$O986,MATCH(ROWS($Q$2:Q738),$R2:$R986,0)),"")</f>
        <v>W80006-240-M  W Thatcher Low</v>
      </c>
    </row>
    <row r="739" spans="1:19" x14ac:dyDescent="0.25">
      <c r="A739" s="80">
        <v>19</v>
      </c>
      <c r="B739" s="81" t="s">
        <v>1028</v>
      </c>
      <c r="C739" s="95" t="s">
        <v>403</v>
      </c>
      <c r="D739" s="95" t="s">
        <v>113</v>
      </c>
      <c r="E739" s="95" t="s">
        <v>1029</v>
      </c>
      <c r="F739" s="82" t="s">
        <v>404</v>
      </c>
      <c r="G739" s="83" t="s">
        <v>1038</v>
      </c>
      <c r="H739" s="84" t="s">
        <v>377</v>
      </c>
      <c r="I739" s="82">
        <v>9.5</v>
      </c>
      <c r="J739" s="96"/>
      <c r="K739" s="86">
        <v>60</v>
      </c>
      <c r="L739" s="86">
        <v>120</v>
      </c>
      <c r="M739" s="86">
        <v>119.95</v>
      </c>
      <c r="N739" s="86">
        <f t="shared" si="11"/>
        <v>0</v>
      </c>
      <c r="O739" s="97" t="s">
        <v>1031</v>
      </c>
      <c r="P739" s="98" t="s">
        <v>120</v>
      </c>
      <c r="Q739">
        <f>--ISNUMBER(IFERROR(SEARCH(Orders!$E18,O739,1),""))</f>
        <v>1</v>
      </c>
      <c r="R739">
        <f>IF(Q739=1,COUNTIF($Q$2:Q739,1),"")</f>
        <v>738</v>
      </c>
      <c r="S739" t="str">
        <f>IFERROR(INDEX($O2:$O986,MATCH(ROWS($Q$2:Q739),$R2:$R986,0)),"")</f>
        <v>W80006-240-M  W Thatcher Low</v>
      </c>
    </row>
    <row r="740" spans="1:19" x14ac:dyDescent="0.25">
      <c r="A740" s="80">
        <v>19</v>
      </c>
      <c r="B740" s="81" t="s">
        <v>1028</v>
      </c>
      <c r="C740" s="95" t="s">
        <v>403</v>
      </c>
      <c r="D740" s="95" t="s">
        <v>113</v>
      </c>
      <c r="E740" s="95" t="s">
        <v>1029</v>
      </c>
      <c r="F740" s="82" t="s">
        <v>404</v>
      </c>
      <c r="G740" s="83" t="s">
        <v>1039</v>
      </c>
      <c r="H740" s="84" t="s">
        <v>377</v>
      </c>
      <c r="I740" s="82">
        <v>10</v>
      </c>
      <c r="J740" s="96"/>
      <c r="K740" s="86">
        <v>60</v>
      </c>
      <c r="L740" s="86">
        <v>120</v>
      </c>
      <c r="M740" s="86">
        <v>119.95</v>
      </c>
      <c r="N740" s="86">
        <f t="shared" si="11"/>
        <v>0</v>
      </c>
      <c r="O740" s="97" t="s">
        <v>1031</v>
      </c>
      <c r="P740" s="98" t="s">
        <v>120</v>
      </c>
      <c r="Q740">
        <f>--ISNUMBER(IFERROR(SEARCH(Orders!$E18,O740,1),""))</f>
        <v>1</v>
      </c>
      <c r="R740">
        <f>IF(Q740=1,COUNTIF($Q$2:Q740,1),"")</f>
        <v>739</v>
      </c>
      <c r="S740" t="str">
        <f>IFERROR(INDEX($O2:$O986,MATCH(ROWS($Q$2:Q740),$R2:$R986,0)),"")</f>
        <v>W80006-240-M  W Thatcher Low</v>
      </c>
    </row>
    <row r="741" spans="1:19" x14ac:dyDescent="0.25">
      <c r="A741" s="80">
        <v>19</v>
      </c>
      <c r="B741" s="81" t="s">
        <v>1028</v>
      </c>
      <c r="C741" s="95" t="s">
        <v>403</v>
      </c>
      <c r="D741" s="95" t="s">
        <v>113</v>
      </c>
      <c r="E741" s="95" t="s">
        <v>1029</v>
      </c>
      <c r="F741" s="82" t="s">
        <v>404</v>
      </c>
      <c r="G741" s="83" t="s">
        <v>1040</v>
      </c>
      <c r="H741" s="84" t="s">
        <v>377</v>
      </c>
      <c r="I741" s="82">
        <v>10.5</v>
      </c>
      <c r="J741" s="96"/>
      <c r="K741" s="86">
        <v>60</v>
      </c>
      <c r="L741" s="86">
        <v>120</v>
      </c>
      <c r="M741" s="86">
        <v>119.95</v>
      </c>
      <c r="N741" s="86">
        <f t="shared" si="11"/>
        <v>0</v>
      </c>
      <c r="O741" s="97" t="s">
        <v>1031</v>
      </c>
      <c r="P741" s="98" t="s">
        <v>120</v>
      </c>
      <c r="Q741">
        <f>--ISNUMBER(IFERROR(SEARCH(Orders!$E18,O741,1),""))</f>
        <v>1</v>
      </c>
      <c r="R741">
        <f>IF(Q741=1,COUNTIF($Q$2:Q741,1),"")</f>
        <v>740</v>
      </c>
      <c r="S741" t="str">
        <f>IFERROR(INDEX($O2:$O986,MATCH(ROWS($Q$2:Q741),$R2:$R986,0)),"")</f>
        <v>W80006-240-M  W Thatcher Low</v>
      </c>
    </row>
    <row r="742" spans="1:19" x14ac:dyDescent="0.25">
      <c r="A742" s="80">
        <v>19</v>
      </c>
      <c r="B742" s="81" t="s">
        <v>1028</v>
      </c>
      <c r="C742" s="95" t="s">
        <v>403</v>
      </c>
      <c r="D742" s="95" t="s">
        <v>113</v>
      </c>
      <c r="E742" s="95" t="s">
        <v>1029</v>
      </c>
      <c r="F742" s="82" t="s">
        <v>404</v>
      </c>
      <c r="G742" s="83" t="s">
        <v>1041</v>
      </c>
      <c r="H742" s="84" t="s">
        <v>377</v>
      </c>
      <c r="I742" s="82">
        <v>11</v>
      </c>
      <c r="J742" s="96"/>
      <c r="K742" s="86">
        <v>60</v>
      </c>
      <c r="L742" s="86">
        <v>120</v>
      </c>
      <c r="M742" s="86">
        <v>119.95</v>
      </c>
      <c r="N742" s="86">
        <f t="shared" si="11"/>
        <v>0</v>
      </c>
      <c r="O742" s="97" t="s">
        <v>1031</v>
      </c>
      <c r="P742" s="98" t="s">
        <v>120</v>
      </c>
      <c r="Q742">
        <f>--ISNUMBER(IFERROR(SEARCH(Orders!$E18,O742,1),""))</f>
        <v>1</v>
      </c>
      <c r="R742">
        <f>IF(Q742=1,COUNTIF($Q$2:Q742,1),"")</f>
        <v>741</v>
      </c>
      <c r="S742" t="str">
        <f>IFERROR(INDEX($O2:$O986,MATCH(ROWS($Q$2:Q742),$R2:$R986,0)),"")</f>
        <v>W80006-240-M  W Thatcher Low</v>
      </c>
    </row>
    <row r="743" spans="1:19" x14ac:dyDescent="0.25">
      <c r="A743" s="80">
        <v>19</v>
      </c>
      <c r="B743" s="81" t="s">
        <v>1028</v>
      </c>
      <c r="C743" s="95" t="s">
        <v>663</v>
      </c>
      <c r="D743" s="95" t="s">
        <v>113</v>
      </c>
      <c r="E743" s="95" t="s">
        <v>1029</v>
      </c>
      <c r="F743" s="82" t="s">
        <v>664</v>
      </c>
      <c r="G743" s="83" t="s">
        <v>1042</v>
      </c>
      <c r="H743" s="84" t="s">
        <v>377</v>
      </c>
      <c r="I743" s="82">
        <v>6</v>
      </c>
      <c r="J743" s="96"/>
      <c r="K743" s="86">
        <v>60</v>
      </c>
      <c r="L743" s="86">
        <v>120</v>
      </c>
      <c r="M743" s="86">
        <v>119.95</v>
      </c>
      <c r="N743" s="86">
        <f t="shared" si="11"/>
        <v>0</v>
      </c>
      <c r="O743" s="97" t="s">
        <v>1043</v>
      </c>
      <c r="P743" s="98" t="s">
        <v>120</v>
      </c>
      <c r="Q743">
        <f>--ISNUMBER(IFERROR(SEARCH(Orders!$E18,O743,1),""))</f>
        <v>1</v>
      </c>
      <c r="R743">
        <f>IF(Q743=1,COUNTIF($Q$2:Q743,1),"")</f>
        <v>742</v>
      </c>
      <c r="S743" t="str">
        <f>IFERROR(INDEX($O2:$O986,MATCH(ROWS($Q$2:Q743),$R2:$R986,0)),"")</f>
        <v>W80006-261-M  W Thatcher Low</v>
      </c>
    </row>
    <row r="744" spans="1:19" x14ac:dyDescent="0.25">
      <c r="A744" s="80">
        <v>19</v>
      </c>
      <c r="B744" s="81" t="s">
        <v>1028</v>
      </c>
      <c r="C744" s="95" t="s">
        <v>663</v>
      </c>
      <c r="D744" s="95" t="s">
        <v>113</v>
      </c>
      <c r="E744" s="95" t="s">
        <v>1029</v>
      </c>
      <c r="F744" s="82" t="s">
        <v>664</v>
      </c>
      <c r="G744" s="83" t="s">
        <v>1044</v>
      </c>
      <c r="H744" s="84" t="s">
        <v>377</v>
      </c>
      <c r="I744" s="82">
        <v>6.5</v>
      </c>
      <c r="J744" s="96"/>
      <c r="K744" s="86">
        <v>60</v>
      </c>
      <c r="L744" s="86">
        <v>120</v>
      </c>
      <c r="M744" s="86">
        <v>119.95</v>
      </c>
      <c r="N744" s="86">
        <f t="shared" si="11"/>
        <v>0</v>
      </c>
      <c r="O744" s="97" t="s">
        <v>1043</v>
      </c>
      <c r="P744" s="98" t="s">
        <v>120</v>
      </c>
      <c r="Q744">
        <f>--ISNUMBER(IFERROR(SEARCH(Orders!$E18,O744,1),""))</f>
        <v>1</v>
      </c>
      <c r="R744">
        <f>IF(Q744=1,COUNTIF($Q$2:Q744,1),"")</f>
        <v>743</v>
      </c>
      <c r="S744" t="str">
        <f>IFERROR(INDEX($O2:$O986,MATCH(ROWS($Q$2:Q744),$R2:$R986,0)),"")</f>
        <v>W80006-261-M  W Thatcher Low</v>
      </c>
    </row>
    <row r="745" spans="1:19" x14ac:dyDescent="0.25">
      <c r="A745" s="80">
        <v>19</v>
      </c>
      <c r="B745" s="81" t="s">
        <v>1028</v>
      </c>
      <c r="C745" s="95" t="s">
        <v>663</v>
      </c>
      <c r="D745" s="95" t="s">
        <v>113</v>
      </c>
      <c r="E745" s="95" t="s">
        <v>1029</v>
      </c>
      <c r="F745" s="82" t="s">
        <v>664</v>
      </c>
      <c r="G745" s="83" t="s">
        <v>1045</v>
      </c>
      <c r="H745" s="84" t="s">
        <v>377</v>
      </c>
      <c r="I745" s="82">
        <v>7</v>
      </c>
      <c r="J745" s="96"/>
      <c r="K745" s="86">
        <v>60</v>
      </c>
      <c r="L745" s="86">
        <v>120</v>
      </c>
      <c r="M745" s="86">
        <v>119.95</v>
      </c>
      <c r="N745" s="86">
        <f t="shared" si="11"/>
        <v>0</v>
      </c>
      <c r="O745" s="97" t="s">
        <v>1043</v>
      </c>
      <c r="P745" s="98" t="s">
        <v>120</v>
      </c>
      <c r="Q745">
        <f>--ISNUMBER(IFERROR(SEARCH(Orders!$E18,O745,1),""))</f>
        <v>1</v>
      </c>
      <c r="R745">
        <f>IF(Q745=1,COUNTIF($Q$2:Q745,1),"")</f>
        <v>744</v>
      </c>
      <c r="S745" t="str">
        <f>IFERROR(INDEX($O2:$O986,MATCH(ROWS($Q$2:Q745),$R2:$R986,0)),"")</f>
        <v>W80006-261-M  W Thatcher Low</v>
      </c>
    </row>
    <row r="746" spans="1:19" x14ac:dyDescent="0.25">
      <c r="A746" s="80">
        <v>19</v>
      </c>
      <c r="B746" s="81" t="s">
        <v>1028</v>
      </c>
      <c r="C746" s="95" t="s">
        <v>663</v>
      </c>
      <c r="D746" s="95" t="s">
        <v>113</v>
      </c>
      <c r="E746" s="95" t="s">
        <v>1029</v>
      </c>
      <c r="F746" s="82" t="s">
        <v>664</v>
      </c>
      <c r="G746" s="83" t="s">
        <v>1046</v>
      </c>
      <c r="H746" s="84" t="s">
        <v>377</v>
      </c>
      <c r="I746" s="82">
        <v>7.5</v>
      </c>
      <c r="J746" s="96"/>
      <c r="K746" s="86">
        <v>60</v>
      </c>
      <c r="L746" s="86">
        <v>120</v>
      </c>
      <c r="M746" s="86">
        <v>119.95</v>
      </c>
      <c r="N746" s="86">
        <f t="shared" si="11"/>
        <v>0</v>
      </c>
      <c r="O746" s="97" t="s">
        <v>1043</v>
      </c>
      <c r="P746" s="98" t="s">
        <v>120</v>
      </c>
      <c r="Q746">
        <f>--ISNUMBER(IFERROR(SEARCH(Orders!$E18,O746,1),""))</f>
        <v>1</v>
      </c>
      <c r="R746">
        <f>IF(Q746=1,COUNTIF($Q$2:Q746,1),"")</f>
        <v>745</v>
      </c>
      <c r="S746" t="str">
        <f>IFERROR(INDEX($O2:$O986,MATCH(ROWS($Q$2:Q746),$R2:$R986,0)),"")</f>
        <v>W80006-261-M  W Thatcher Low</v>
      </c>
    </row>
    <row r="747" spans="1:19" x14ac:dyDescent="0.25">
      <c r="A747" s="80">
        <v>19</v>
      </c>
      <c r="B747" s="81" t="s">
        <v>1028</v>
      </c>
      <c r="C747" s="95" t="s">
        <v>663</v>
      </c>
      <c r="D747" s="95" t="s">
        <v>113</v>
      </c>
      <c r="E747" s="95" t="s">
        <v>1029</v>
      </c>
      <c r="F747" s="82" t="s">
        <v>664</v>
      </c>
      <c r="G747" s="83" t="s">
        <v>1047</v>
      </c>
      <c r="H747" s="84" t="s">
        <v>377</v>
      </c>
      <c r="I747" s="82">
        <v>8</v>
      </c>
      <c r="J747" s="96"/>
      <c r="K747" s="86">
        <v>60</v>
      </c>
      <c r="L747" s="86">
        <v>120</v>
      </c>
      <c r="M747" s="86">
        <v>119.95</v>
      </c>
      <c r="N747" s="86">
        <f t="shared" si="11"/>
        <v>0</v>
      </c>
      <c r="O747" s="97" t="s">
        <v>1043</v>
      </c>
      <c r="P747" s="98" t="s">
        <v>120</v>
      </c>
      <c r="Q747">
        <f>--ISNUMBER(IFERROR(SEARCH(Orders!$E18,O747,1),""))</f>
        <v>1</v>
      </c>
      <c r="R747">
        <f>IF(Q747=1,COUNTIF($Q$2:Q747,1),"")</f>
        <v>746</v>
      </c>
      <c r="S747" t="str">
        <f>IFERROR(INDEX($O2:$O986,MATCH(ROWS($Q$2:Q747),$R2:$R986,0)),"")</f>
        <v>W80006-261-M  W Thatcher Low</v>
      </c>
    </row>
    <row r="748" spans="1:19" x14ac:dyDescent="0.25">
      <c r="A748" s="80">
        <v>19</v>
      </c>
      <c r="B748" s="81" t="s">
        <v>1028</v>
      </c>
      <c r="C748" s="95" t="s">
        <v>663</v>
      </c>
      <c r="D748" s="95" t="s">
        <v>113</v>
      </c>
      <c r="E748" s="95" t="s">
        <v>1029</v>
      </c>
      <c r="F748" s="82" t="s">
        <v>664</v>
      </c>
      <c r="G748" s="83" t="s">
        <v>1048</v>
      </c>
      <c r="H748" s="84" t="s">
        <v>377</v>
      </c>
      <c r="I748" s="82">
        <v>8.5</v>
      </c>
      <c r="J748" s="96"/>
      <c r="K748" s="86">
        <v>60</v>
      </c>
      <c r="L748" s="86">
        <v>120</v>
      </c>
      <c r="M748" s="86">
        <v>119.95</v>
      </c>
      <c r="N748" s="86">
        <f t="shared" si="11"/>
        <v>0</v>
      </c>
      <c r="O748" s="97" t="s">
        <v>1043</v>
      </c>
      <c r="P748" s="98" t="s">
        <v>120</v>
      </c>
      <c r="Q748">
        <f>--ISNUMBER(IFERROR(SEARCH(Orders!$E18,O748,1),""))</f>
        <v>1</v>
      </c>
      <c r="R748">
        <f>IF(Q748=1,COUNTIF($Q$2:Q748,1),"")</f>
        <v>747</v>
      </c>
      <c r="S748" t="str">
        <f>IFERROR(INDEX($O2:$O986,MATCH(ROWS($Q$2:Q748),$R2:$R986,0)),"")</f>
        <v>W80006-261-M  W Thatcher Low</v>
      </c>
    </row>
    <row r="749" spans="1:19" x14ac:dyDescent="0.25">
      <c r="A749" s="80">
        <v>19</v>
      </c>
      <c r="B749" s="81" t="s">
        <v>1028</v>
      </c>
      <c r="C749" s="95" t="s">
        <v>663</v>
      </c>
      <c r="D749" s="95" t="s">
        <v>113</v>
      </c>
      <c r="E749" s="95" t="s">
        <v>1029</v>
      </c>
      <c r="F749" s="82" t="s">
        <v>664</v>
      </c>
      <c r="G749" s="83" t="s">
        <v>1049</v>
      </c>
      <c r="H749" s="84" t="s">
        <v>377</v>
      </c>
      <c r="I749" s="82">
        <v>9</v>
      </c>
      <c r="J749" s="96"/>
      <c r="K749" s="86">
        <v>60</v>
      </c>
      <c r="L749" s="86">
        <v>120</v>
      </c>
      <c r="M749" s="86">
        <v>119.95</v>
      </c>
      <c r="N749" s="86">
        <f t="shared" si="11"/>
        <v>0</v>
      </c>
      <c r="O749" s="97" t="s">
        <v>1043</v>
      </c>
      <c r="P749" s="98" t="s">
        <v>120</v>
      </c>
      <c r="Q749">
        <f>--ISNUMBER(IFERROR(SEARCH(Orders!$E18,O749,1),""))</f>
        <v>1</v>
      </c>
      <c r="R749">
        <f>IF(Q749=1,COUNTIF($Q$2:Q749,1),"")</f>
        <v>748</v>
      </c>
      <c r="S749" t="str">
        <f>IFERROR(INDEX($O2:$O986,MATCH(ROWS($Q$2:Q749),$R2:$R986,0)),"")</f>
        <v>W80006-261-M  W Thatcher Low</v>
      </c>
    </row>
    <row r="750" spans="1:19" x14ac:dyDescent="0.25">
      <c r="A750" s="80">
        <v>19</v>
      </c>
      <c r="B750" s="81" t="s">
        <v>1028</v>
      </c>
      <c r="C750" s="95" t="s">
        <v>663</v>
      </c>
      <c r="D750" s="95" t="s">
        <v>113</v>
      </c>
      <c r="E750" s="95" t="s">
        <v>1029</v>
      </c>
      <c r="F750" s="82" t="s">
        <v>664</v>
      </c>
      <c r="G750" s="83" t="s">
        <v>1050</v>
      </c>
      <c r="H750" s="84" t="s">
        <v>377</v>
      </c>
      <c r="I750" s="82">
        <v>9.5</v>
      </c>
      <c r="J750" s="96"/>
      <c r="K750" s="86">
        <v>60</v>
      </c>
      <c r="L750" s="86">
        <v>120</v>
      </c>
      <c r="M750" s="86">
        <v>119.95</v>
      </c>
      <c r="N750" s="86">
        <f t="shared" si="11"/>
        <v>0</v>
      </c>
      <c r="O750" s="97" t="s">
        <v>1043</v>
      </c>
      <c r="P750" s="98" t="s">
        <v>120</v>
      </c>
      <c r="Q750">
        <f>--ISNUMBER(IFERROR(SEARCH(Orders!$E18,O750,1),""))</f>
        <v>1</v>
      </c>
      <c r="R750">
        <f>IF(Q750=1,COUNTIF($Q$2:Q750,1),"")</f>
        <v>749</v>
      </c>
      <c r="S750" t="str">
        <f>IFERROR(INDEX($O2:$O986,MATCH(ROWS($Q$2:Q750),$R2:$R986,0)),"")</f>
        <v>W80006-261-M  W Thatcher Low</v>
      </c>
    </row>
    <row r="751" spans="1:19" x14ac:dyDescent="0.25">
      <c r="A751" s="80">
        <v>19</v>
      </c>
      <c r="B751" s="81" t="s">
        <v>1028</v>
      </c>
      <c r="C751" s="95" t="s">
        <v>663</v>
      </c>
      <c r="D751" s="95" t="s">
        <v>113</v>
      </c>
      <c r="E751" s="95" t="s">
        <v>1029</v>
      </c>
      <c r="F751" s="82" t="s">
        <v>664</v>
      </c>
      <c r="G751" s="83" t="s">
        <v>1051</v>
      </c>
      <c r="H751" s="84" t="s">
        <v>377</v>
      </c>
      <c r="I751" s="82">
        <v>10</v>
      </c>
      <c r="J751" s="96"/>
      <c r="K751" s="86">
        <v>60</v>
      </c>
      <c r="L751" s="86">
        <v>120</v>
      </c>
      <c r="M751" s="86">
        <v>119.95</v>
      </c>
      <c r="N751" s="86">
        <f t="shared" si="11"/>
        <v>0</v>
      </c>
      <c r="O751" s="97" t="s">
        <v>1043</v>
      </c>
      <c r="P751" s="98" t="s">
        <v>120</v>
      </c>
      <c r="Q751">
        <f>--ISNUMBER(IFERROR(SEARCH(Orders!$E18,O751,1),""))</f>
        <v>1</v>
      </c>
      <c r="R751">
        <f>IF(Q751=1,COUNTIF($Q$2:Q751,1),"")</f>
        <v>750</v>
      </c>
      <c r="S751" t="str">
        <f>IFERROR(INDEX($O2:$O986,MATCH(ROWS($Q$2:Q751),$R2:$R986,0)),"")</f>
        <v>W80006-261-M  W Thatcher Low</v>
      </c>
    </row>
    <row r="752" spans="1:19" x14ac:dyDescent="0.25">
      <c r="A752" s="80">
        <v>19</v>
      </c>
      <c r="B752" s="81" t="s">
        <v>1028</v>
      </c>
      <c r="C752" s="95" t="s">
        <v>663</v>
      </c>
      <c r="D752" s="95" t="s">
        <v>113</v>
      </c>
      <c r="E752" s="95" t="s">
        <v>1029</v>
      </c>
      <c r="F752" s="82" t="s">
        <v>664</v>
      </c>
      <c r="G752" s="83" t="s">
        <v>1052</v>
      </c>
      <c r="H752" s="84" t="s">
        <v>377</v>
      </c>
      <c r="I752" s="82">
        <v>10.5</v>
      </c>
      <c r="J752" s="96"/>
      <c r="K752" s="86">
        <v>60</v>
      </c>
      <c r="L752" s="86">
        <v>120</v>
      </c>
      <c r="M752" s="86">
        <v>119.95</v>
      </c>
      <c r="N752" s="86">
        <f t="shared" si="11"/>
        <v>0</v>
      </c>
      <c r="O752" s="97" t="s">
        <v>1043</v>
      </c>
      <c r="P752" s="98" t="s">
        <v>120</v>
      </c>
      <c r="Q752">
        <f>--ISNUMBER(IFERROR(SEARCH(Orders!$E18,O752,1),""))</f>
        <v>1</v>
      </c>
      <c r="R752">
        <f>IF(Q752=1,COUNTIF($Q$2:Q752,1),"")</f>
        <v>751</v>
      </c>
      <c r="S752" t="str">
        <f>IFERROR(INDEX($O2:$O986,MATCH(ROWS($Q$2:Q752),$R2:$R986,0)),"")</f>
        <v>W80006-261-M  W Thatcher Low</v>
      </c>
    </row>
    <row r="753" spans="1:19" x14ac:dyDescent="0.25">
      <c r="A753" s="80">
        <v>19</v>
      </c>
      <c r="B753" s="81" t="s">
        <v>1028</v>
      </c>
      <c r="C753" s="95" t="s">
        <v>663</v>
      </c>
      <c r="D753" s="95" t="s">
        <v>113</v>
      </c>
      <c r="E753" s="95" t="s">
        <v>1029</v>
      </c>
      <c r="F753" s="82" t="s">
        <v>664</v>
      </c>
      <c r="G753" s="83" t="s">
        <v>1053</v>
      </c>
      <c r="H753" s="84" t="s">
        <v>377</v>
      </c>
      <c r="I753" s="82">
        <v>11</v>
      </c>
      <c r="J753" s="96"/>
      <c r="K753" s="86">
        <v>60</v>
      </c>
      <c r="L753" s="86">
        <v>120</v>
      </c>
      <c r="M753" s="86">
        <v>119.95</v>
      </c>
      <c r="N753" s="86">
        <f t="shared" si="11"/>
        <v>0</v>
      </c>
      <c r="O753" s="97" t="s">
        <v>1043</v>
      </c>
      <c r="P753" s="98" t="s">
        <v>120</v>
      </c>
      <c r="Q753">
        <f>--ISNUMBER(IFERROR(SEARCH(Orders!$E18,O753,1),""))</f>
        <v>1</v>
      </c>
      <c r="R753">
        <f>IF(Q753=1,COUNTIF($Q$2:Q753,1),"")</f>
        <v>752</v>
      </c>
      <c r="S753" t="str">
        <f>IFERROR(INDEX($O2:$O986,MATCH(ROWS($Q$2:Q753),$R2:$R986,0)),"")</f>
        <v>W80006-261-M  W Thatcher Low</v>
      </c>
    </row>
    <row r="754" spans="1:19" x14ac:dyDescent="0.25">
      <c r="A754" s="80">
        <v>24</v>
      </c>
      <c r="B754" s="81" t="s">
        <v>1054</v>
      </c>
      <c r="C754" s="95" t="s">
        <v>278</v>
      </c>
      <c r="D754" s="95" t="s">
        <v>113</v>
      </c>
      <c r="E754" s="95" t="s">
        <v>1055</v>
      </c>
      <c r="F754" s="82" t="s">
        <v>280</v>
      </c>
      <c r="G754" s="83" t="s">
        <v>1056</v>
      </c>
      <c r="H754" s="84" t="s">
        <v>377</v>
      </c>
      <c r="I754" s="82">
        <v>6</v>
      </c>
      <c r="J754" s="96"/>
      <c r="K754" s="86">
        <v>87.5</v>
      </c>
      <c r="L754" s="86">
        <v>175</v>
      </c>
      <c r="M754" s="86">
        <v>174.95</v>
      </c>
      <c r="N754" s="86">
        <f t="shared" si="11"/>
        <v>0</v>
      </c>
      <c r="O754" s="97" t="s">
        <v>1057</v>
      </c>
      <c r="P754" s="98" t="s">
        <v>120</v>
      </c>
      <c r="Q754">
        <f>--ISNUMBER(IFERROR(SEARCH(Orders!$E18,O754,1),""))</f>
        <v>1</v>
      </c>
      <c r="R754">
        <f>IF(Q754=1,COUNTIF($Q$2:Q754,1),"")</f>
        <v>753</v>
      </c>
      <c r="S754" t="str">
        <f>IFERROR(INDEX($O2:$O986,MATCH(ROWS($Q$2:Q754),$R2:$R986,0)),"")</f>
        <v>W80017-001-M  W Sofia Lace</v>
      </c>
    </row>
    <row r="755" spans="1:19" x14ac:dyDescent="0.25">
      <c r="A755" s="80">
        <v>24</v>
      </c>
      <c r="B755" s="81" t="s">
        <v>1054</v>
      </c>
      <c r="C755" s="95" t="s">
        <v>278</v>
      </c>
      <c r="D755" s="95" t="s">
        <v>113</v>
      </c>
      <c r="E755" s="95" t="s">
        <v>1055</v>
      </c>
      <c r="F755" s="82" t="s">
        <v>280</v>
      </c>
      <c r="G755" s="83" t="s">
        <v>1058</v>
      </c>
      <c r="H755" s="84" t="s">
        <v>377</v>
      </c>
      <c r="I755" s="82">
        <v>6.5</v>
      </c>
      <c r="J755" s="96"/>
      <c r="K755" s="86">
        <v>87.5</v>
      </c>
      <c r="L755" s="86">
        <v>175</v>
      </c>
      <c r="M755" s="86">
        <v>174.95</v>
      </c>
      <c r="N755" s="86">
        <f t="shared" si="11"/>
        <v>0</v>
      </c>
      <c r="O755" s="97" t="s">
        <v>1057</v>
      </c>
      <c r="P755" s="98" t="s">
        <v>120</v>
      </c>
      <c r="Q755">
        <f>--ISNUMBER(IFERROR(SEARCH(Orders!$E18,O755,1),""))</f>
        <v>1</v>
      </c>
      <c r="R755">
        <f>IF(Q755=1,COUNTIF($Q$2:Q755,1),"")</f>
        <v>754</v>
      </c>
      <c r="S755" t="str">
        <f>IFERROR(INDEX($O2:$O986,MATCH(ROWS($Q$2:Q755),$R2:$R986,0)),"")</f>
        <v>W80017-001-M  W Sofia Lace</v>
      </c>
    </row>
    <row r="756" spans="1:19" x14ac:dyDescent="0.25">
      <c r="A756" s="80">
        <v>24</v>
      </c>
      <c r="B756" s="81" t="s">
        <v>1054</v>
      </c>
      <c r="C756" s="95" t="s">
        <v>278</v>
      </c>
      <c r="D756" s="95" t="s">
        <v>113</v>
      </c>
      <c r="E756" s="95" t="s">
        <v>1055</v>
      </c>
      <c r="F756" s="82" t="s">
        <v>280</v>
      </c>
      <c r="G756" s="83" t="s">
        <v>1059</v>
      </c>
      <c r="H756" s="84" t="s">
        <v>377</v>
      </c>
      <c r="I756" s="82">
        <v>7</v>
      </c>
      <c r="J756" s="96"/>
      <c r="K756" s="86">
        <v>87.5</v>
      </c>
      <c r="L756" s="86">
        <v>175</v>
      </c>
      <c r="M756" s="86">
        <v>174.95</v>
      </c>
      <c r="N756" s="86">
        <f t="shared" si="11"/>
        <v>0</v>
      </c>
      <c r="O756" s="97" t="s">
        <v>1057</v>
      </c>
      <c r="P756" s="98" t="s">
        <v>120</v>
      </c>
      <c r="Q756">
        <f>--ISNUMBER(IFERROR(SEARCH(Orders!$E18,O756,1),""))</f>
        <v>1</v>
      </c>
      <c r="R756">
        <f>IF(Q756=1,COUNTIF($Q$2:Q756,1),"")</f>
        <v>755</v>
      </c>
      <c r="S756" t="str">
        <f>IFERROR(INDEX($O2:$O986,MATCH(ROWS($Q$2:Q756),$R2:$R986,0)),"")</f>
        <v>W80017-001-M  W Sofia Lace</v>
      </c>
    </row>
    <row r="757" spans="1:19" x14ac:dyDescent="0.25">
      <c r="A757" s="80">
        <v>24</v>
      </c>
      <c r="B757" s="81" t="s">
        <v>1054</v>
      </c>
      <c r="C757" s="95" t="s">
        <v>278</v>
      </c>
      <c r="D757" s="95" t="s">
        <v>113</v>
      </c>
      <c r="E757" s="95" t="s">
        <v>1055</v>
      </c>
      <c r="F757" s="82" t="s">
        <v>280</v>
      </c>
      <c r="G757" s="83" t="s">
        <v>1060</v>
      </c>
      <c r="H757" s="84" t="s">
        <v>377</v>
      </c>
      <c r="I757" s="82">
        <v>7.5</v>
      </c>
      <c r="J757" s="96"/>
      <c r="K757" s="86">
        <v>87.5</v>
      </c>
      <c r="L757" s="86">
        <v>175</v>
      </c>
      <c r="M757" s="86">
        <v>174.95</v>
      </c>
      <c r="N757" s="86">
        <f t="shared" si="11"/>
        <v>0</v>
      </c>
      <c r="O757" s="97" t="s">
        <v>1057</v>
      </c>
      <c r="P757" s="98" t="s">
        <v>120</v>
      </c>
      <c r="Q757">
        <f>--ISNUMBER(IFERROR(SEARCH(Orders!$E18,O757,1),""))</f>
        <v>1</v>
      </c>
      <c r="R757">
        <f>IF(Q757=1,COUNTIF($Q$2:Q757,1),"")</f>
        <v>756</v>
      </c>
      <c r="S757" t="str">
        <f>IFERROR(INDEX($O2:$O986,MATCH(ROWS($Q$2:Q757),$R2:$R986,0)),"")</f>
        <v>W80017-001-M  W Sofia Lace</v>
      </c>
    </row>
    <row r="758" spans="1:19" x14ac:dyDescent="0.25">
      <c r="A758" s="80">
        <v>24</v>
      </c>
      <c r="B758" s="81" t="s">
        <v>1054</v>
      </c>
      <c r="C758" s="95" t="s">
        <v>278</v>
      </c>
      <c r="D758" s="95" t="s">
        <v>113</v>
      </c>
      <c r="E758" s="95" t="s">
        <v>1055</v>
      </c>
      <c r="F758" s="82" t="s">
        <v>280</v>
      </c>
      <c r="G758" s="83" t="s">
        <v>1061</v>
      </c>
      <c r="H758" s="84" t="s">
        <v>377</v>
      </c>
      <c r="I758" s="82">
        <v>8</v>
      </c>
      <c r="J758" s="96"/>
      <c r="K758" s="86">
        <v>87.5</v>
      </c>
      <c r="L758" s="86">
        <v>175</v>
      </c>
      <c r="M758" s="86">
        <v>174.95</v>
      </c>
      <c r="N758" s="86">
        <f t="shared" si="11"/>
        <v>0</v>
      </c>
      <c r="O758" s="97" t="s">
        <v>1057</v>
      </c>
      <c r="P758" s="98" t="s">
        <v>120</v>
      </c>
      <c r="Q758">
        <f>--ISNUMBER(IFERROR(SEARCH(Orders!$E18,O758,1),""))</f>
        <v>1</v>
      </c>
      <c r="R758">
        <f>IF(Q758=1,COUNTIF($Q$2:Q758,1),"")</f>
        <v>757</v>
      </c>
      <c r="S758" t="str">
        <f>IFERROR(INDEX($O2:$O986,MATCH(ROWS($Q$2:Q758),$R2:$R986,0)),"")</f>
        <v>W80017-001-M  W Sofia Lace</v>
      </c>
    </row>
    <row r="759" spans="1:19" x14ac:dyDescent="0.25">
      <c r="A759" s="80">
        <v>24</v>
      </c>
      <c r="B759" s="81" t="s">
        <v>1054</v>
      </c>
      <c r="C759" s="95" t="s">
        <v>278</v>
      </c>
      <c r="D759" s="95" t="s">
        <v>113</v>
      </c>
      <c r="E759" s="95" t="s">
        <v>1055</v>
      </c>
      <c r="F759" s="82" t="s">
        <v>280</v>
      </c>
      <c r="G759" s="83" t="s">
        <v>1062</v>
      </c>
      <c r="H759" s="84" t="s">
        <v>377</v>
      </c>
      <c r="I759" s="82">
        <v>8.5</v>
      </c>
      <c r="J759" s="96"/>
      <c r="K759" s="86">
        <v>87.5</v>
      </c>
      <c r="L759" s="86">
        <v>175</v>
      </c>
      <c r="M759" s="86">
        <v>174.95</v>
      </c>
      <c r="N759" s="86">
        <f t="shared" si="11"/>
        <v>0</v>
      </c>
      <c r="O759" s="97" t="s">
        <v>1057</v>
      </c>
      <c r="P759" s="98" t="s">
        <v>120</v>
      </c>
      <c r="Q759">
        <f>--ISNUMBER(IFERROR(SEARCH(Orders!$E18,O759,1),""))</f>
        <v>1</v>
      </c>
      <c r="R759">
        <f>IF(Q759=1,COUNTIF($Q$2:Q759,1),"")</f>
        <v>758</v>
      </c>
      <c r="S759" t="str">
        <f>IFERROR(INDEX($O2:$O986,MATCH(ROWS($Q$2:Q759),$R2:$R986,0)),"")</f>
        <v>W80017-001-M  W Sofia Lace</v>
      </c>
    </row>
    <row r="760" spans="1:19" x14ac:dyDescent="0.25">
      <c r="A760" s="80">
        <v>24</v>
      </c>
      <c r="B760" s="81" t="s">
        <v>1054</v>
      </c>
      <c r="C760" s="95" t="s">
        <v>278</v>
      </c>
      <c r="D760" s="95" t="s">
        <v>113</v>
      </c>
      <c r="E760" s="95" t="s">
        <v>1055</v>
      </c>
      <c r="F760" s="82" t="s">
        <v>280</v>
      </c>
      <c r="G760" s="83" t="s">
        <v>1063</v>
      </c>
      <c r="H760" s="84" t="s">
        <v>377</v>
      </c>
      <c r="I760" s="82">
        <v>9</v>
      </c>
      <c r="J760" s="96"/>
      <c r="K760" s="86">
        <v>87.5</v>
      </c>
      <c r="L760" s="86">
        <v>175</v>
      </c>
      <c r="M760" s="86">
        <v>174.95</v>
      </c>
      <c r="N760" s="86">
        <f t="shared" si="11"/>
        <v>0</v>
      </c>
      <c r="O760" s="97" t="s">
        <v>1057</v>
      </c>
      <c r="P760" s="98" t="s">
        <v>120</v>
      </c>
      <c r="Q760">
        <f>--ISNUMBER(IFERROR(SEARCH(Orders!$E18,O760,1),""))</f>
        <v>1</v>
      </c>
      <c r="R760">
        <f>IF(Q760=1,COUNTIF($Q$2:Q760,1),"")</f>
        <v>759</v>
      </c>
      <c r="S760" t="str">
        <f>IFERROR(INDEX($O2:$O986,MATCH(ROWS($Q$2:Q760),$R2:$R986,0)),"")</f>
        <v>W80017-001-M  W Sofia Lace</v>
      </c>
    </row>
    <row r="761" spans="1:19" x14ac:dyDescent="0.25">
      <c r="A761" s="80">
        <v>24</v>
      </c>
      <c r="B761" s="81" t="s">
        <v>1054</v>
      </c>
      <c r="C761" s="95" t="s">
        <v>278</v>
      </c>
      <c r="D761" s="95" t="s">
        <v>113</v>
      </c>
      <c r="E761" s="95" t="s">
        <v>1055</v>
      </c>
      <c r="F761" s="82" t="s">
        <v>280</v>
      </c>
      <c r="G761" s="83" t="s">
        <v>1064</v>
      </c>
      <c r="H761" s="84" t="s">
        <v>377</v>
      </c>
      <c r="I761" s="82">
        <v>9.5</v>
      </c>
      <c r="J761" s="96"/>
      <c r="K761" s="86">
        <v>87.5</v>
      </c>
      <c r="L761" s="86">
        <v>175</v>
      </c>
      <c r="M761" s="86">
        <v>174.95</v>
      </c>
      <c r="N761" s="86">
        <f t="shared" si="11"/>
        <v>0</v>
      </c>
      <c r="O761" s="97" t="s">
        <v>1057</v>
      </c>
      <c r="P761" s="98" t="s">
        <v>120</v>
      </c>
      <c r="Q761">
        <f>--ISNUMBER(IFERROR(SEARCH(Orders!$E18,O761,1),""))</f>
        <v>1</v>
      </c>
      <c r="R761">
        <f>IF(Q761=1,COUNTIF($Q$2:Q761,1),"")</f>
        <v>760</v>
      </c>
      <c r="S761" t="str">
        <f>IFERROR(INDEX($O2:$O986,MATCH(ROWS($Q$2:Q761),$R2:$R986,0)),"")</f>
        <v>W80017-001-M  W Sofia Lace</v>
      </c>
    </row>
    <row r="762" spans="1:19" x14ac:dyDescent="0.25">
      <c r="A762" s="80">
        <v>24</v>
      </c>
      <c r="B762" s="81" t="s">
        <v>1054</v>
      </c>
      <c r="C762" s="95" t="s">
        <v>278</v>
      </c>
      <c r="D762" s="95" t="s">
        <v>113</v>
      </c>
      <c r="E762" s="95" t="s">
        <v>1055</v>
      </c>
      <c r="F762" s="82" t="s">
        <v>280</v>
      </c>
      <c r="G762" s="83" t="s">
        <v>1065</v>
      </c>
      <c r="H762" s="84" t="s">
        <v>377</v>
      </c>
      <c r="I762" s="82">
        <v>10</v>
      </c>
      <c r="J762" s="96"/>
      <c r="K762" s="86">
        <v>87.5</v>
      </c>
      <c r="L762" s="86">
        <v>175</v>
      </c>
      <c r="M762" s="86">
        <v>174.95</v>
      </c>
      <c r="N762" s="86">
        <f t="shared" si="11"/>
        <v>0</v>
      </c>
      <c r="O762" s="97" t="s">
        <v>1057</v>
      </c>
      <c r="P762" s="98" t="s">
        <v>120</v>
      </c>
      <c r="Q762">
        <f>--ISNUMBER(IFERROR(SEARCH(Orders!$E18,O762,1),""))</f>
        <v>1</v>
      </c>
      <c r="R762">
        <f>IF(Q762=1,COUNTIF($Q$2:Q762,1),"")</f>
        <v>761</v>
      </c>
      <c r="S762" t="str">
        <f>IFERROR(INDEX($O2:$O986,MATCH(ROWS($Q$2:Q762),$R2:$R986,0)),"")</f>
        <v>W80017-001-M  W Sofia Lace</v>
      </c>
    </row>
    <row r="763" spans="1:19" x14ac:dyDescent="0.25">
      <c r="A763" s="80">
        <v>24</v>
      </c>
      <c r="B763" s="81" t="s">
        <v>1054</v>
      </c>
      <c r="C763" s="95" t="s">
        <v>278</v>
      </c>
      <c r="D763" s="95" t="s">
        <v>113</v>
      </c>
      <c r="E763" s="95" t="s">
        <v>1055</v>
      </c>
      <c r="F763" s="82" t="s">
        <v>280</v>
      </c>
      <c r="G763" s="83" t="s">
        <v>1066</v>
      </c>
      <c r="H763" s="84" t="s">
        <v>377</v>
      </c>
      <c r="I763" s="82">
        <v>10.5</v>
      </c>
      <c r="J763" s="96"/>
      <c r="K763" s="86">
        <v>87.5</v>
      </c>
      <c r="L763" s="86">
        <v>175</v>
      </c>
      <c r="M763" s="86">
        <v>174.95</v>
      </c>
      <c r="N763" s="86">
        <f t="shared" si="11"/>
        <v>0</v>
      </c>
      <c r="O763" s="97" t="s">
        <v>1057</v>
      </c>
      <c r="P763" s="98" t="s">
        <v>120</v>
      </c>
      <c r="Q763">
        <f>--ISNUMBER(IFERROR(SEARCH(Orders!$E18,O763,1),""))</f>
        <v>1</v>
      </c>
      <c r="R763">
        <f>IF(Q763=1,COUNTIF($Q$2:Q763,1),"")</f>
        <v>762</v>
      </c>
      <c r="S763" t="str">
        <f>IFERROR(INDEX($O2:$O986,MATCH(ROWS($Q$2:Q763),$R2:$R986,0)),"")</f>
        <v>W80017-001-M  W Sofia Lace</v>
      </c>
    </row>
    <row r="764" spans="1:19" x14ac:dyDescent="0.25">
      <c r="A764" s="80">
        <v>24</v>
      </c>
      <c r="B764" s="81" t="s">
        <v>1054</v>
      </c>
      <c r="C764" s="95" t="s">
        <v>278</v>
      </c>
      <c r="D764" s="95" t="s">
        <v>113</v>
      </c>
      <c r="E764" s="95" t="s">
        <v>1055</v>
      </c>
      <c r="F764" s="82" t="s">
        <v>280</v>
      </c>
      <c r="G764" s="83" t="s">
        <v>1067</v>
      </c>
      <c r="H764" s="84" t="s">
        <v>377</v>
      </c>
      <c r="I764" s="82">
        <v>11</v>
      </c>
      <c r="J764" s="96"/>
      <c r="K764" s="86">
        <v>87.5</v>
      </c>
      <c r="L764" s="86">
        <v>175</v>
      </c>
      <c r="M764" s="86">
        <v>174.95</v>
      </c>
      <c r="N764" s="86">
        <f t="shared" si="11"/>
        <v>0</v>
      </c>
      <c r="O764" s="97" t="s">
        <v>1057</v>
      </c>
      <c r="P764" s="98" t="s">
        <v>120</v>
      </c>
      <c r="Q764">
        <f>--ISNUMBER(IFERROR(SEARCH(Orders!$E18,O764,1),""))</f>
        <v>1</v>
      </c>
      <c r="R764">
        <f>IF(Q764=1,COUNTIF($Q$2:Q764,1),"")</f>
        <v>763</v>
      </c>
      <c r="S764" t="str">
        <f>IFERROR(INDEX($O2:$O986,MATCH(ROWS($Q$2:Q764),$R2:$R986,0)),"")</f>
        <v>W80017-001-M  W Sofia Lace</v>
      </c>
    </row>
    <row r="765" spans="1:19" x14ac:dyDescent="0.25">
      <c r="A765" s="80">
        <v>24</v>
      </c>
      <c r="B765" s="81" t="s">
        <v>1054</v>
      </c>
      <c r="C765" s="95" t="s">
        <v>200</v>
      </c>
      <c r="D765" s="95" t="s">
        <v>113</v>
      </c>
      <c r="E765" s="95" t="s">
        <v>1055</v>
      </c>
      <c r="F765" s="82" t="s">
        <v>201</v>
      </c>
      <c r="G765" s="83" t="s">
        <v>1068</v>
      </c>
      <c r="H765" s="84" t="s">
        <v>377</v>
      </c>
      <c r="I765" s="82">
        <v>6</v>
      </c>
      <c r="J765" s="96"/>
      <c r="K765" s="86">
        <v>87.5</v>
      </c>
      <c r="L765" s="86">
        <v>175</v>
      </c>
      <c r="M765" s="86">
        <v>174.95</v>
      </c>
      <c r="N765" s="86">
        <f t="shared" si="11"/>
        <v>0</v>
      </c>
      <c r="O765" s="97" t="s">
        <v>1069</v>
      </c>
      <c r="P765" s="98" t="s">
        <v>120</v>
      </c>
      <c r="Q765">
        <f>--ISNUMBER(IFERROR(SEARCH(Orders!$E18,O765,1),""))</f>
        <v>1</v>
      </c>
      <c r="R765">
        <f>IF(Q765=1,COUNTIF($Q$2:Q765,1),"")</f>
        <v>764</v>
      </c>
      <c r="S765" t="str">
        <f>IFERROR(INDEX($O2:$O986,MATCH(ROWS($Q$2:Q765),$R2:$R986,0)),"")</f>
        <v>W80017-235-M  W Sofia Lace</v>
      </c>
    </row>
    <row r="766" spans="1:19" x14ac:dyDescent="0.25">
      <c r="A766" s="80">
        <v>24</v>
      </c>
      <c r="B766" s="81" t="s">
        <v>1054</v>
      </c>
      <c r="C766" s="95" t="s">
        <v>200</v>
      </c>
      <c r="D766" s="95" t="s">
        <v>113</v>
      </c>
      <c r="E766" s="95" t="s">
        <v>1055</v>
      </c>
      <c r="F766" s="82" t="s">
        <v>201</v>
      </c>
      <c r="G766" s="83" t="s">
        <v>1070</v>
      </c>
      <c r="H766" s="84" t="s">
        <v>377</v>
      </c>
      <c r="I766" s="82">
        <v>6.5</v>
      </c>
      <c r="J766" s="96"/>
      <c r="K766" s="86">
        <v>87.5</v>
      </c>
      <c r="L766" s="86">
        <v>175</v>
      </c>
      <c r="M766" s="86">
        <v>174.95</v>
      </c>
      <c r="N766" s="86">
        <f t="shared" si="11"/>
        <v>0</v>
      </c>
      <c r="O766" s="97" t="s">
        <v>1069</v>
      </c>
      <c r="P766" s="98" t="s">
        <v>120</v>
      </c>
      <c r="Q766">
        <f>--ISNUMBER(IFERROR(SEARCH(Orders!$E18,O766,1),""))</f>
        <v>1</v>
      </c>
      <c r="R766">
        <f>IF(Q766=1,COUNTIF($Q$2:Q766,1),"")</f>
        <v>765</v>
      </c>
      <c r="S766" t="str">
        <f>IFERROR(INDEX($O2:$O986,MATCH(ROWS($Q$2:Q766),$R2:$R986,0)),"")</f>
        <v>W80017-235-M  W Sofia Lace</v>
      </c>
    </row>
    <row r="767" spans="1:19" x14ac:dyDescent="0.25">
      <c r="A767" s="80">
        <v>24</v>
      </c>
      <c r="B767" s="81" t="s">
        <v>1054</v>
      </c>
      <c r="C767" s="95" t="s">
        <v>200</v>
      </c>
      <c r="D767" s="95" t="s">
        <v>113</v>
      </c>
      <c r="E767" s="95" t="s">
        <v>1055</v>
      </c>
      <c r="F767" s="82" t="s">
        <v>201</v>
      </c>
      <c r="G767" s="83" t="s">
        <v>1071</v>
      </c>
      <c r="H767" s="84" t="s">
        <v>377</v>
      </c>
      <c r="I767" s="82">
        <v>7</v>
      </c>
      <c r="J767" s="96"/>
      <c r="K767" s="86">
        <v>87.5</v>
      </c>
      <c r="L767" s="86">
        <v>175</v>
      </c>
      <c r="M767" s="86">
        <v>174.95</v>
      </c>
      <c r="N767" s="86">
        <f t="shared" si="11"/>
        <v>0</v>
      </c>
      <c r="O767" s="97" t="s">
        <v>1069</v>
      </c>
      <c r="P767" s="98" t="s">
        <v>120</v>
      </c>
      <c r="Q767">
        <f>--ISNUMBER(IFERROR(SEARCH(Orders!$E18,O767,1),""))</f>
        <v>1</v>
      </c>
      <c r="R767">
        <f>IF(Q767=1,COUNTIF($Q$2:Q767,1),"")</f>
        <v>766</v>
      </c>
      <c r="S767" t="str">
        <f>IFERROR(INDEX($O2:$O986,MATCH(ROWS($Q$2:Q767),$R2:$R986,0)),"")</f>
        <v>W80017-235-M  W Sofia Lace</v>
      </c>
    </row>
    <row r="768" spans="1:19" x14ac:dyDescent="0.25">
      <c r="A768" s="80">
        <v>24</v>
      </c>
      <c r="B768" s="81" t="s">
        <v>1054</v>
      </c>
      <c r="C768" s="95" t="s">
        <v>200</v>
      </c>
      <c r="D768" s="95" t="s">
        <v>113</v>
      </c>
      <c r="E768" s="95" t="s">
        <v>1055</v>
      </c>
      <c r="F768" s="82" t="s">
        <v>201</v>
      </c>
      <c r="G768" s="83" t="s">
        <v>1072</v>
      </c>
      <c r="H768" s="84" t="s">
        <v>377</v>
      </c>
      <c r="I768" s="82">
        <v>7.5</v>
      </c>
      <c r="J768" s="96"/>
      <c r="K768" s="86">
        <v>87.5</v>
      </c>
      <c r="L768" s="86">
        <v>175</v>
      </c>
      <c r="M768" s="86">
        <v>174.95</v>
      </c>
      <c r="N768" s="86">
        <f t="shared" si="11"/>
        <v>0</v>
      </c>
      <c r="O768" s="97" t="s">
        <v>1069</v>
      </c>
      <c r="P768" s="98" t="s">
        <v>120</v>
      </c>
      <c r="Q768">
        <f>--ISNUMBER(IFERROR(SEARCH(Orders!$E18,O768,1),""))</f>
        <v>1</v>
      </c>
      <c r="R768">
        <f>IF(Q768=1,COUNTIF($Q$2:Q768,1),"")</f>
        <v>767</v>
      </c>
      <c r="S768" t="str">
        <f>IFERROR(INDEX($O2:$O986,MATCH(ROWS($Q$2:Q768),$R2:$R986,0)),"")</f>
        <v>W80017-235-M  W Sofia Lace</v>
      </c>
    </row>
    <row r="769" spans="1:19" x14ac:dyDescent="0.25">
      <c r="A769" s="80">
        <v>24</v>
      </c>
      <c r="B769" s="81" t="s">
        <v>1054</v>
      </c>
      <c r="C769" s="95" t="s">
        <v>200</v>
      </c>
      <c r="D769" s="95" t="s">
        <v>113</v>
      </c>
      <c r="E769" s="95" t="s">
        <v>1055</v>
      </c>
      <c r="F769" s="82" t="s">
        <v>201</v>
      </c>
      <c r="G769" s="83" t="s">
        <v>1073</v>
      </c>
      <c r="H769" s="84" t="s">
        <v>377</v>
      </c>
      <c r="I769" s="82">
        <v>8</v>
      </c>
      <c r="J769" s="96"/>
      <c r="K769" s="86">
        <v>87.5</v>
      </c>
      <c r="L769" s="86">
        <v>175</v>
      </c>
      <c r="M769" s="86">
        <v>174.95</v>
      </c>
      <c r="N769" s="86">
        <f t="shared" si="11"/>
        <v>0</v>
      </c>
      <c r="O769" s="97" t="s">
        <v>1069</v>
      </c>
      <c r="P769" s="98" t="s">
        <v>120</v>
      </c>
      <c r="Q769">
        <f>--ISNUMBER(IFERROR(SEARCH(Orders!$E18,O769,1),""))</f>
        <v>1</v>
      </c>
      <c r="R769">
        <f>IF(Q769=1,COUNTIF($Q$2:Q769,1),"")</f>
        <v>768</v>
      </c>
      <c r="S769" t="str">
        <f>IFERROR(INDEX($O2:$O986,MATCH(ROWS($Q$2:Q769),$R2:$R986,0)),"")</f>
        <v>W80017-235-M  W Sofia Lace</v>
      </c>
    </row>
    <row r="770" spans="1:19" x14ac:dyDescent="0.25">
      <c r="A770" s="80">
        <v>24</v>
      </c>
      <c r="B770" s="81" t="s">
        <v>1054</v>
      </c>
      <c r="C770" s="95" t="s">
        <v>200</v>
      </c>
      <c r="D770" s="95" t="s">
        <v>113</v>
      </c>
      <c r="E770" s="95" t="s">
        <v>1055</v>
      </c>
      <c r="F770" s="82" t="s">
        <v>201</v>
      </c>
      <c r="G770" s="83" t="s">
        <v>1074</v>
      </c>
      <c r="H770" s="84" t="s">
        <v>377</v>
      </c>
      <c r="I770" s="82">
        <v>8.5</v>
      </c>
      <c r="J770" s="96"/>
      <c r="K770" s="86">
        <v>87.5</v>
      </c>
      <c r="L770" s="86">
        <v>175</v>
      </c>
      <c r="M770" s="86">
        <v>174.95</v>
      </c>
      <c r="N770" s="86">
        <f t="shared" ref="N770:N833" si="12">J770*K770</f>
        <v>0</v>
      </c>
      <c r="O770" s="97" t="s">
        <v>1069</v>
      </c>
      <c r="P770" s="98" t="s">
        <v>120</v>
      </c>
      <c r="Q770">
        <f>--ISNUMBER(IFERROR(SEARCH(Orders!$E18,O770,1),""))</f>
        <v>1</v>
      </c>
      <c r="R770">
        <f>IF(Q770=1,COUNTIF($Q$2:Q770,1),"")</f>
        <v>769</v>
      </c>
      <c r="S770" t="str">
        <f>IFERROR(INDEX($O2:$O986,MATCH(ROWS($Q$2:Q770),$R2:$R986,0)),"")</f>
        <v>W80017-235-M  W Sofia Lace</v>
      </c>
    </row>
    <row r="771" spans="1:19" x14ac:dyDescent="0.25">
      <c r="A771" s="80">
        <v>24</v>
      </c>
      <c r="B771" s="81" t="s">
        <v>1054</v>
      </c>
      <c r="C771" s="95" t="s">
        <v>200</v>
      </c>
      <c r="D771" s="95" t="s">
        <v>113</v>
      </c>
      <c r="E771" s="95" t="s">
        <v>1055</v>
      </c>
      <c r="F771" s="82" t="s">
        <v>201</v>
      </c>
      <c r="G771" s="83" t="s">
        <v>1075</v>
      </c>
      <c r="H771" s="84" t="s">
        <v>377</v>
      </c>
      <c r="I771" s="82">
        <v>9</v>
      </c>
      <c r="J771" s="96"/>
      <c r="K771" s="86">
        <v>87.5</v>
      </c>
      <c r="L771" s="86">
        <v>175</v>
      </c>
      <c r="M771" s="86">
        <v>174.95</v>
      </c>
      <c r="N771" s="86">
        <f t="shared" si="12"/>
        <v>0</v>
      </c>
      <c r="O771" s="97" t="s">
        <v>1069</v>
      </c>
      <c r="P771" s="98" t="s">
        <v>120</v>
      </c>
      <c r="Q771">
        <f>--ISNUMBER(IFERROR(SEARCH(Orders!$E18,O771,1),""))</f>
        <v>1</v>
      </c>
      <c r="R771">
        <f>IF(Q771=1,COUNTIF($Q$2:Q771,1),"")</f>
        <v>770</v>
      </c>
      <c r="S771" t="str">
        <f>IFERROR(INDEX($O2:$O986,MATCH(ROWS($Q$2:Q771),$R2:$R986,0)),"")</f>
        <v>W80017-235-M  W Sofia Lace</v>
      </c>
    </row>
    <row r="772" spans="1:19" x14ac:dyDescent="0.25">
      <c r="A772" s="80">
        <v>24</v>
      </c>
      <c r="B772" s="81" t="s">
        <v>1054</v>
      </c>
      <c r="C772" s="95" t="s">
        <v>200</v>
      </c>
      <c r="D772" s="95" t="s">
        <v>113</v>
      </c>
      <c r="E772" s="95" t="s">
        <v>1055</v>
      </c>
      <c r="F772" s="82" t="s">
        <v>201</v>
      </c>
      <c r="G772" s="83" t="s">
        <v>1076</v>
      </c>
      <c r="H772" s="84" t="s">
        <v>377</v>
      </c>
      <c r="I772" s="82">
        <v>9.5</v>
      </c>
      <c r="J772" s="96"/>
      <c r="K772" s="86">
        <v>87.5</v>
      </c>
      <c r="L772" s="86">
        <v>175</v>
      </c>
      <c r="M772" s="86">
        <v>174.95</v>
      </c>
      <c r="N772" s="86">
        <f t="shared" si="12"/>
        <v>0</v>
      </c>
      <c r="O772" s="97" t="s">
        <v>1069</v>
      </c>
      <c r="P772" s="98" t="s">
        <v>120</v>
      </c>
      <c r="Q772">
        <f>--ISNUMBER(IFERROR(SEARCH(Orders!$E18,O772,1),""))</f>
        <v>1</v>
      </c>
      <c r="R772">
        <f>IF(Q772=1,COUNTIF($Q$2:Q772,1),"")</f>
        <v>771</v>
      </c>
      <c r="S772" t="str">
        <f>IFERROR(INDEX($O2:$O986,MATCH(ROWS($Q$2:Q772),$R2:$R986,0)),"")</f>
        <v>W80017-235-M  W Sofia Lace</v>
      </c>
    </row>
    <row r="773" spans="1:19" x14ac:dyDescent="0.25">
      <c r="A773" s="80">
        <v>24</v>
      </c>
      <c r="B773" s="81" t="s">
        <v>1054</v>
      </c>
      <c r="C773" s="95" t="s">
        <v>200</v>
      </c>
      <c r="D773" s="95" t="s">
        <v>113</v>
      </c>
      <c r="E773" s="95" t="s">
        <v>1055</v>
      </c>
      <c r="F773" s="82" t="s">
        <v>201</v>
      </c>
      <c r="G773" s="83" t="s">
        <v>1077</v>
      </c>
      <c r="H773" s="84" t="s">
        <v>377</v>
      </c>
      <c r="I773" s="82">
        <v>10</v>
      </c>
      <c r="J773" s="96"/>
      <c r="K773" s="86">
        <v>87.5</v>
      </c>
      <c r="L773" s="86">
        <v>175</v>
      </c>
      <c r="M773" s="86">
        <v>174.95</v>
      </c>
      <c r="N773" s="86">
        <f t="shared" si="12"/>
        <v>0</v>
      </c>
      <c r="O773" s="97" t="s">
        <v>1069</v>
      </c>
      <c r="P773" s="98" t="s">
        <v>120</v>
      </c>
      <c r="Q773">
        <f>--ISNUMBER(IFERROR(SEARCH(Orders!$E18,O773,1),""))</f>
        <v>1</v>
      </c>
      <c r="R773">
        <f>IF(Q773=1,COUNTIF($Q$2:Q773,1),"")</f>
        <v>772</v>
      </c>
      <c r="S773" t="str">
        <f>IFERROR(INDEX($O2:$O986,MATCH(ROWS($Q$2:Q773),$R2:$R986,0)),"")</f>
        <v>W80017-235-M  W Sofia Lace</v>
      </c>
    </row>
    <row r="774" spans="1:19" x14ac:dyDescent="0.25">
      <c r="A774" s="80">
        <v>24</v>
      </c>
      <c r="B774" s="81" t="s">
        <v>1054</v>
      </c>
      <c r="C774" s="95" t="s">
        <v>200</v>
      </c>
      <c r="D774" s="95" t="s">
        <v>113</v>
      </c>
      <c r="E774" s="95" t="s">
        <v>1055</v>
      </c>
      <c r="F774" s="82" t="s">
        <v>201</v>
      </c>
      <c r="G774" s="83" t="s">
        <v>1078</v>
      </c>
      <c r="H774" s="84" t="s">
        <v>377</v>
      </c>
      <c r="I774" s="82">
        <v>10.5</v>
      </c>
      <c r="J774" s="96"/>
      <c r="K774" s="86">
        <v>87.5</v>
      </c>
      <c r="L774" s="86">
        <v>175</v>
      </c>
      <c r="M774" s="86">
        <v>174.95</v>
      </c>
      <c r="N774" s="86">
        <f t="shared" si="12"/>
        <v>0</v>
      </c>
      <c r="O774" s="97" t="s">
        <v>1069</v>
      </c>
      <c r="P774" s="98" t="s">
        <v>120</v>
      </c>
      <c r="Q774">
        <f>--ISNUMBER(IFERROR(SEARCH(Orders!$E18,O774,1),""))</f>
        <v>1</v>
      </c>
      <c r="R774">
        <f>IF(Q774=1,COUNTIF($Q$2:Q774,1),"")</f>
        <v>773</v>
      </c>
      <c r="S774" t="str">
        <f>IFERROR(INDEX($O2:$O986,MATCH(ROWS($Q$2:Q774),$R2:$R986,0)),"")</f>
        <v>W80017-235-M  W Sofia Lace</v>
      </c>
    </row>
    <row r="775" spans="1:19" x14ac:dyDescent="0.25">
      <c r="A775" s="80">
        <v>24</v>
      </c>
      <c r="B775" s="81" t="s">
        <v>1054</v>
      </c>
      <c r="C775" s="95" t="s">
        <v>200</v>
      </c>
      <c r="D775" s="95" t="s">
        <v>113</v>
      </c>
      <c r="E775" s="95" t="s">
        <v>1055</v>
      </c>
      <c r="F775" s="82" t="s">
        <v>201</v>
      </c>
      <c r="G775" s="83" t="s">
        <v>1079</v>
      </c>
      <c r="H775" s="84" t="s">
        <v>377</v>
      </c>
      <c r="I775" s="82">
        <v>11</v>
      </c>
      <c r="J775" s="96"/>
      <c r="K775" s="86">
        <v>87.5</v>
      </c>
      <c r="L775" s="86">
        <v>175</v>
      </c>
      <c r="M775" s="86">
        <v>174.95</v>
      </c>
      <c r="N775" s="86">
        <f t="shared" si="12"/>
        <v>0</v>
      </c>
      <c r="O775" s="97" t="s">
        <v>1069</v>
      </c>
      <c r="P775" s="98" t="s">
        <v>120</v>
      </c>
      <c r="Q775">
        <f>--ISNUMBER(IFERROR(SEARCH(Orders!$E18,O775,1),""))</f>
        <v>1</v>
      </c>
      <c r="R775">
        <f>IF(Q775=1,COUNTIF($Q$2:Q775,1),"")</f>
        <v>774</v>
      </c>
      <c r="S775" t="str">
        <f>IFERROR(INDEX($O2:$O986,MATCH(ROWS($Q$2:Q775),$R2:$R986,0)),"")</f>
        <v>W80017-235-M  W Sofia Lace</v>
      </c>
    </row>
    <row r="776" spans="1:19" x14ac:dyDescent="0.25">
      <c r="A776" s="80">
        <v>24</v>
      </c>
      <c r="B776" s="81" t="s">
        <v>1054</v>
      </c>
      <c r="C776" s="95" t="s">
        <v>418</v>
      </c>
      <c r="D776" s="95" t="s">
        <v>113</v>
      </c>
      <c r="E776" s="95" t="s">
        <v>1055</v>
      </c>
      <c r="F776" s="82" t="s">
        <v>419</v>
      </c>
      <c r="G776" s="83" t="s">
        <v>1080</v>
      </c>
      <c r="H776" s="84" t="s">
        <v>377</v>
      </c>
      <c r="I776" s="82">
        <v>6</v>
      </c>
      <c r="J776" s="96"/>
      <c r="K776" s="86">
        <v>87.5</v>
      </c>
      <c r="L776" s="86">
        <v>175</v>
      </c>
      <c r="M776" s="86">
        <v>174.95</v>
      </c>
      <c r="N776" s="86">
        <f t="shared" si="12"/>
        <v>0</v>
      </c>
      <c r="O776" s="97" t="s">
        <v>1081</v>
      </c>
      <c r="P776" s="98" t="s">
        <v>120</v>
      </c>
      <c r="Q776">
        <f>--ISNUMBER(IFERROR(SEARCH(Orders!$E18,O776,1),""))</f>
        <v>1</v>
      </c>
      <c r="R776">
        <f>IF(Q776=1,COUNTIF($Q$2:Q776,1),"")</f>
        <v>775</v>
      </c>
      <c r="S776" t="str">
        <f>IFERROR(INDEX($O2:$O986,MATCH(ROWS($Q$2:Q776),$R2:$R986,0)),"")</f>
        <v>W80017-305-M  W Sofia Lace</v>
      </c>
    </row>
    <row r="777" spans="1:19" x14ac:dyDescent="0.25">
      <c r="A777" s="80">
        <v>24</v>
      </c>
      <c r="B777" s="81" t="s">
        <v>1054</v>
      </c>
      <c r="C777" s="95" t="s">
        <v>418</v>
      </c>
      <c r="D777" s="95" t="s">
        <v>113</v>
      </c>
      <c r="E777" s="95" t="s">
        <v>1055</v>
      </c>
      <c r="F777" s="82" t="s">
        <v>419</v>
      </c>
      <c r="G777" s="83" t="s">
        <v>1082</v>
      </c>
      <c r="H777" s="84" t="s">
        <v>377</v>
      </c>
      <c r="I777" s="82">
        <v>6.5</v>
      </c>
      <c r="J777" s="96"/>
      <c r="K777" s="86">
        <v>87.5</v>
      </c>
      <c r="L777" s="86">
        <v>175</v>
      </c>
      <c r="M777" s="86">
        <v>174.95</v>
      </c>
      <c r="N777" s="86">
        <f t="shared" si="12"/>
        <v>0</v>
      </c>
      <c r="O777" s="97" t="s">
        <v>1081</v>
      </c>
      <c r="P777" s="98" t="s">
        <v>120</v>
      </c>
      <c r="Q777">
        <f>--ISNUMBER(IFERROR(SEARCH(Orders!$E18,O777,1),""))</f>
        <v>1</v>
      </c>
      <c r="R777">
        <f>IF(Q777=1,COUNTIF($Q$2:Q777,1),"")</f>
        <v>776</v>
      </c>
      <c r="S777" t="str">
        <f>IFERROR(INDEX($O2:$O986,MATCH(ROWS($Q$2:Q777),$R2:$R986,0)),"")</f>
        <v>W80017-305-M  W Sofia Lace</v>
      </c>
    </row>
    <row r="778" spans="1:19" x14ac:dyDescent="0.25">
      <c r="A778" s="80">
        <v>24</v>
      </c>
      <c r="B778" s="81" t="s">
        <v>1054</v>
      </c>
      <c r="C778" s="95" t="s">
        <v>418</v>
      </c>
      <c r="D778" s="95" t="s">
        <v>113</v>
      </c>
      <c r="E778" s="95" t="s">
        <v>1055</v>
      </c>
      <c r="F778" s="82" t="s">
        <v>419</v>
      </c>
      <c r="G778" s="83" t="s">
        <v>1083</v>
      </c>
      <c r="H778" s="84" t="s">
        <v>377</v>
      </c>
      <c r="I778" s="82">
        <v>7</v>
      </c>
      <c r="J778" s="96"/>
      <c r="K778" s="86">
        <v>87.5</v>
      </c>
      <c r="L778" s="86">
        <v>175</v>
      </c>
      <c r="M778" s="86">
        <v>174.95</v>
      </c>
      <c r="N778" s="86">
        <f t="shared" si="12"/>
        <v>0</v>
      </c>
      <c r="O778" s="97" t="s">
        <v>1081</v>
      </c>
      <c r="P778" s="98" t="s">
        <v>120</v>
      </c>
      <c r="Q778">
        <f>--ISNUMBER(IFERROR(SEARCH(Orders!$E18,O778,1),""))</f>
        <v>1</v>
      </c>
      <c r="R778">
        <f>IF(Q778=1,COUNTIF($Q$2:Q778,1),"")</f>
        <v>777</v>
      </c>
      <c r="S778" t="str">
        <f>IFERROR(INDEX($O2:$O986,MATCH(ROWS($Q$2:Q778),$R2:$R986,0)),"")</f>
        <v>W80017-305-M  W Sofia Lace</v>
      </c>
    </row>
    <row r="779" spans="1:19" x14ac:dyDescent="0.25">
      <c r="A779" s="80">
        <v>24</v>
      </c>
      <c r="B779" s="81" t="s">
        <v>1054</v>
      </c>
      <c r="C779" s="95" t="s">
        <v>418</v>
      </c>
      <c r="D779" s="95" t="s">
        <v>113</v>
      </c>
      <c r="E779" s="95" t="s">
        <v>1055</v>
      </c>
      <c r="F779" s="82" t="s">
        <v>419</v>
      </c>
      <c r="G779" s="83" t="s">
        <v>1084</v>
      </c>
      <c r="H779" s="84" t="s">
        <v>377</v>
      </c>
      <c r="I779" s="82">
        <v>7.5</v>
      </c>
      <c r="J779" s="96"/>
      <c r="K779" s="86">
        <v>87.5</v>
      </c>
      <c r="L779" s="86">
        <v>175</v>
      </c>
      <c r="M779" s="86">
        <v>174.95</v>
      </c>
      <c r="N779" s="86">
        <f t="shared" si="12"/>
        <v>0</v>
      </c>
      <c r="O779" s="97" t="s">
        <v>1081</v>
      </c>
      <c r="P779" s="98" t="s">
        <v>120</v>
      </c>
      <c r="Q779">
        <f>--ISNUMBER(IFERROR(SEARCH(Orders!$E18,O779,1),""))</f>
        <v>1</v>
      </c>
      <c r="R779">
        <f>IF(Q779=1,COUNTIF($Q$2:Q779,1),"")</f>
        <v>778</v>
      </c>
      <c r="S779" t="str">
        <f>IFERROR(INDEX($O2:$O986,MATCH(ROWS($Q$2:Q779),$R2:$R986,0)),"")</f>
        <v>W80017-305-M  W Sofia Lace</v>
      </c>
    </row>
    <row r="780" spans="1:19" x14ac:dyDescent="0.25">
      <c r="A780" s="80">
        <v>24</v>
      </c>
      <c r="B780" s="81" t="s">
        <v>1054</v>
      </c>
      <c r="C780" s="95" t="s">
        <v>418</v>
      </c>
      <c r="D780" s="95" t="s">
        <v>113</v>
      </c>
      <c r="E780" s="95" t="s">
        <v>1055</v>
      </c>
      <c r="F780" s="82" t="s">
        <v>419</v>
      </c>
      <c r="G780" s="83" t="s">
        <v>1085</v>
      </c>
      <c r="H780" s="84" t="s">
        <v>377</v>
      </c>
      <c r="I780" s="82">
        <v>8</v>
      </c>
      <c r="J780" s="96"/>
      <c r="K780" s="86">
        <v>87.5</v>
      </c>
      <c r="L780" s="86">
        <v>175</v>
      </c>
      <c r="M780" s="86">
        <v>174.95</v>
      </c>
      <c r="N780" s="86">
        <f t="shared" si="12"/>
        <v>0</v>
      </c>
      <c r="O780" s="97" t="s">
        <v>1081</v>
      </c>
      <c r="P780" s="98" t="s">
        <v>120</v>
      </c>
      <c r="Q780">
        <f>--ISNUMBER(IFERROR(SEARCH(Orders!$E18,O780,1),""))</f>
        <v>1</v>
      </c>
      <c r="R780">
        <f>IF(Q780=1,COUNTIF($Q$2:Q780,1),"")</f>
        <v>779</v>
      </c>
      <c r="S780" t="str">
        <f>IFERROR(INDEX($O2:$O986,MATCH(ROWS($Q$2:Q780),$R2:$R986,0)),"")</f>
        <v>W80017-305-M  W Sofia Lace</v>
      </c>
    </row>
    <row r="781" spans="1:19" x14ac:dyDescent="0.25">
      <c r="A781" s="80">
        <v>24</v>
      </c>
      <c r="B781" s="81" t="s">
        <v>1054</v>
      </c>
      <c r="C781" s="95" t="s">
        <v>418</v>
      </c>
      <c r="D781" s="95" t="s">
        <v>113</v>
      </c>
      <c r="E781" s="95" t="s">
        <v>1055</v>
      </c>
      <c r="F781" s="82" t="s">
        <v>419</v>
      </c>
      <c r="G781" s="83" t="s">
        <v>1086</v>
      </c>
      <c r="H781" s="84" t="s">
        <v>377</v>
      </c>
      <c r="I781" s="82">
        <v>8.5</v>
      </c>
      <c r="J781" s="96"/>
      <c r="K781" s="86">
        <v>87.5</v>
      </c>
      <c r="L781" s="86">
        <v>175</v>
      </c>
      <c r="M781" s="86">
        <v>174.95</v>
      </c>
      <c r="N781" s="86">
        <f t="shared" si="12"/>
        <v>0</v>
      </c>
      <c r="O781" s="97" t="s">
        <v>1081</v>
      </c>
      <c r="P781" s="98" t="s">
        <v>120</v>
      </c>
      <c r="Q781">
        <f>--ISNUMBER(IFERROR(SEARCH(Orders!$E18,O781,1),""))</f>
        <v>1</v>
      </c>
      <c r="R781">
        <f>IF(Q781=1,COUNTIF($Q$2:Q781,1),"")</f>
        <v>780</v>
      </c>
      <c r="S781" t="str">
        <f>IFERROR(INDEX($O2:$O986,MATCH(ROWS($Q$2:Q781),$R2:$R986,0)),"")</f>
        <v>W80017-305-M  W Sofia Lace</v>
      </c>
    </row>
    <row r="782" spans="1:19" x14ac:dyDescent="0.25">
      <c r="A782" s="80">
        <v>24</v>
      </c>
      <c r="B782" s="81" t="s">
        <v>1054</v>
      </c>
      <c r="C782" s="95" t="s">
        <v>418</v>
      </c>
      <c r="D782" s="95" t="s">
        <v>113</v>
      </c>
      <c r="E782" s="95" t="s">
        <v>1055</v>
      </c>
      <c r="F782" s="82" t="s">
        <v>419</v>
      </c>
      <c r="G782" s="83" t="s">
        <v>1087</v>
      </c>
      <c r="H782" s="84" t="s">
        <v>377</v>
      </c>
      <c r="I782" s="82">
        <v>9</v>
      </c>
      <c r="J782" s="96"/>
      <c r="K782" s="86">
        <v>87.5</v>
      </c>
      <c r="L782" s="86">
        <v>175</v>
      </c>
      <c r="M782" s="86">
        <v>174.95</v>
      </c>
      <c r="N782" s="86">
        <f t="shared" si="12"/>
        <v>0</v>
      </c>
      <c r="O782" s="97" t="s">
        <v>1081</v>
      </c>
      <c r="P782" s="98" t="s">
        <v>120</v>
      </c>
      <c r="Q782">
        <f>--ISNUMBER(IFERROR(SEARCH(Orders!$E18,O782,1),""))</f>
        <v>1</v>
      </c>
      <c r="R782">
        <f>IF(Q782=1,COUNTIF($Q$2:Q782,1),"")</f>
        <v>781</v>
      </c>
      <c r="S782" t="str">
        <f>IFERROR(INDEX($O2:$O986,MATCH(ROWS($Q$2:Q782),$R2:$R986,0)),"")</f>
        <v>W80017-305-M  W Sofia Lace</v>
      </c>
    </row>
    <row r="783" spans="1:19" x14ac:dyDescent="0.25">
      <c r="A783" s="80">
        <v>24</v>
      </c>
      <c r="B783" s="81" t="s">
        <v>1054</v>
      </c>
      <c r="C783" s="95" t="s">
        <v>418</v>
      </c>
      <c r="D783" s="95" t="s">
        <v>113</v>
      </c>
      <c r="E783" s="95" t="s">
        <v>1055</v>
      </c>
      <c r="F783" s="82" t="s">
        <v>419</v>
      </c>
      <c r="G783" s="83" t="s">
        <v>1088</v>
      </c>
      <c r="H783" s="84" t="s">
        <v>377</v>
      </c>
      <c r="I783" s="82">
        <v>9.5</v>
      </c>
      <c r="J783" s="96"/>
      <c r="K783" s="86">
        <v>87.5</v>
      </c>
      <c r="L783" s="86">
        <v>175</v>
      </c>
      <c r="M783" s="86">
        <v>174.95</v>
      </c>
      <c r="N783" s="86">
        <f t="shared" si="12"/>
        <v>0</v>
      </c>
      <c r="O783" s="97" t="s">
        <v>1081</v>
      </c>
      <c r="P783" s="98" t="s">
        <v>120</v>
      </c>
      <c r="Q783">
        <f>--ISNUMBER(IFERROR(SEARCH(Orders!$E18,O783,1),""))</f>
        <v>1</v>
      </c>
      <c r="R783">
        <f>IF(Q783=1,COUNTIF($Q$2:Q783,1),"")</f>
        <v>782</v>
      </c>
      <c r="S783" t="str">
        <f>IFERROR(INDEX($O2:$O986,MATCH(ROWS($Q$2:Q783),$R2:$R986,0)),"")</f>
        <v>W80017-305-M  W Sofia Lace</v>
      </c>
    </row>
    <row r="784" spans="1:19" x14ac:dyDescent="0.25">
      <c r="A784" s="80">
        <v>24</v>
      </c>
      <c r="B784" s="81" t="s">
        <v>1054</v>
      </c>
      <c r="C784" s="95" t="s">
        <v>418</v>
      </c>
      <c r="D784" s="95" t="s">
        <v>113</v>
      </c>
      <c r="E784" s="95" t="s">
        <v>1055</v>
      </c>
      <c r="F784" s="82" t="s">
        <v>419</v>
      </c>
      <c r="G784" s="83" t="s">
        <v>1089</v>
      </c>
      <c r="H784" s="84" t="s">
        <v>377</v>
      </c>
      <c r="I784" s="82">
        <v>10</v>
      </c>
      <c r="J784" s="96"/>
      <c r="K784" s="86">
        <v>87.5</v>
      </c>
      <c r="L784" s="86">
        <v>175</v>
      </c>
      <c r="M784" s="86">
        <v>174.95</v>
      </c>
      <c r="N784" s="86">
        <f t="shared" si="12"/>
        <v>0</v>
      </c>
      <c r="O784" s="97" t="s">
        <v>1081</v>
      </c>
      <c r="P784" s="98" t="s">
        <v>120</v>
      </c>
      <c r="Q784">
        <f>--ISNUMBER(IFERROR(SEARCH(Orders!$E18,O784,1),""))</f>
        <v>1</v>
      </c>
      <c r="R784">
        <f>IF(Q784=1,COUNTIF($Q$2:Q784,1),"")</f>
        <v>783</v>
      </c>
      <c r="S784" t="str">
        <f>IFERROR(INDEX($O2:$O986,MATCH(ROWS($Q$2:Q784),$R2:$R986,0)),"")</f>
        <v>W80017-305-M  W Sofia Lace</v>
      </c>
    </row>
    <row r="785" spans="1:19" x14ac:dyDescent="0.25">
      <c r="A785" s="80">
        <v>24</v>
      </c>
      <c r="B785" s="81" t="s">
        <v>1054</v>
      </c>
      <c r="C785" s="95" t="s">
        <v>418</v>
      </c>
      <c r="D785" s="95" t="s">
        <v>113</v>
      </c>
      <c r="E785" s="95" t="s">
        <v>1055</v>
      </c>
      <c r="F785" s="82" t="s">
        <v>419</v>
      </c>
      <c r="G785" s="83" t="s">
        <v>1090</v>
      </c>
      <c r="H785" s="84" t="s">
        <v>377</v>
      </c>
      <c r="I785" s="82">
        <v>10.5</v>
      </c>
      <c r="J785" s="96"/>
      <c r="K785" s="86">
        <v>87.5</v>
      </c>
      <c r="L785" s="86">
        <v>175</v>
      </c>
      <c r="M785" s="86">
        <v>174.95</v>
      </c>
      <c r="N785" s="86">
        <f t="shared" si="12"/>
        <v>0</v>
      </c>
      <c r="O785" s="97" t="s">
        <v>1081</v>
      </c>
      <c r="P785" s="98" t="s">
        <v>120</v>
      </c>
      <c r="Q785">
        <f>--ISNUMBER(IFERROR(SEARCH(Orders!$E18,O785,1),""))</f>
        <v>1</v>
      </c>
      <c r="R785">
        <f>IF(Q785=1,COUNTIF($Q$2:Q785,1),"")</f>
        <v>784</v>
      </c>
      <c r="S785" t="str">
        <f>IFERROR(INDEX($O2:$O986,MATCH(ROWS($Q$2:Q785),$R2:$R986,0)),"")</f>
        <v>W80017-305-M  W Sofia Lace</v>
      </c>
    </row>
    <row r="786" spans="1:19" x14ac:dyDescent="0.25">
      <c r="A786" s="80">
        <v>24</v>
      </c>
      <c r="B786" s="81" t="s">
        <v>1054</v>
      </c>
      <c r="C786" s="95" t="s">
        <v>418</v>
      </c>
      <c r="D786" s="95" t="s">
        <v>113</v>
      </c>
      <c r="E786" s="95" t="s">
        <v>1055</v>
      </c>
      <c r="F786" s="82" t="s">
        <v>419</v>
      </c>
      <c r="G786" s="83" t="s">
        <v>1091</v>
      </c>
      <c r="H786" s="84" t="s">
        <v>377</v>
      </c>
      <c r="I786" s="82">
        <v>11</v>
      </c>
      <c r="J786" s="96"/>
      <c r="K786" s="86">
        <v>87.5</v>
      </c>
      <c r="L786" s="86">
        <v>175</v>
      </c>
      <c r="M786" s="86">
        <v>174.95</v>
      </c>
      <c r="N786" s="86">
        <f t="shared" si="12"/>
        <v>0</v>
      </c>
      <c r="O786" s="97" t="s">
        <v>1081</v>
      </c>
      <c r="P786" s="98" t="s">
        <v>120</v>
      </c>
      <c r="Q786">
        <f>--ISNUMBER(IFERROR(SEARCH(Orders!$E18,O786,1),""))</f>
        <v>1</v>
      </c>
      <c r="R786">
        <f>IF(Q786=1,COUNTIF($Q$2:Q786,1),"")</f>
        <v>785</v>
      </c>
      <c r="S786" t="str">
        <f>IFERROR(INDEX($O2:$O986,MATCH(ROWS($Q$2:Q786),$R2:$R986,0)),"")</f>
        <v>W80017-305-M  W Sofia Lace</v>
      </c>
    </row>
    <row r="787" spans="1:19" x14ac:dyDescent="0.25">
      <c r="A787" s="80">
        <v>20</v>
      </c>
      <c r="B787" s="81" t="s">
        <v>1092</v>
      </c>
      <c r="C787" s="95" t="s">
        <v>278</v>
      </c>
      <c r="D787" s="95" t="s">
        <v>113</v>
      </c>
      <c r="E787" s="95" t="s">
        <v>1093</v>
      </c>
      <c r="F787" s="82" t="s">
        <v>280</v>
      </c>
      <c r="G787" s="83" t="s">
        <v>1094</v>
      </c>
      <c r="H787" s="84" t="s">
        <v>377</v>
      </c>
      <c r="I787" s="82">
        <v>6</v>
      </c>
      <c r="J787" s="96"/>
      <c r="K787" s="86">
        <v>75</v>
      </c>
      <c r="L787" s="86">
        <v>150</v>
      </c>
      <c r="M787" s="86">
        <v>149.94999999999999</v>
      </c>
      <c r="N787" s="86">
        <f t="shared" si="12"/>
        <v>0</v>
      </c>
      <c r="O787" s="97" t="s">
        <v>1095</v>
      </c>
      <c r="P787" s="98" t="s">
        <v>120</v>
      </c>
      <c r="Q787">
        <f>--ISNUMBER(IFERROR(SEARCH(Orders!$E18,O787,1),""))</f>
        <v>1</v>
      </c>
      <c r="R787">
        <f>IF(Q787=1,COUNTIF($Q$2:Q787,1),"")</f>
        <v>786</v>
      </c>
      <c r="S787" t="str">
        <f>IFERROR(INDEX($O2:$O986,MATCH(ROWS($Q$2:Q787),$R2:$R986,0)),"")</f>
        <v>W80019-001-M  W Cascade Trail Mid</v>
      </c>
    </row>
    <row r="788" spans="1:19" x14ac:dyDescent="0.25">
      <c r="A788" s="80">
        <v>20</v>
      </c>
      <c r="B788" s="81" t="s">
        <v>1092</v>
      </c>
      <c r="C788" s="95" t="s">
        <v>278</v>
      </c>
      <c r="D788" s="95" t="s">
        <v>113</v>
      </c>
      <c r="E788" s="95" t="s">
        <v>1093</v>
      </c>
      <c r="F788" s="82" t="s">
        <v>280</v>
      </c>
      <c r="G788" s="83" t="s">
        <v>1096</v>
      </c>
      <c r="H788" s="84" t="s">
        <v>377</v>
      </c>
      <c r="I788" s="82">
        <v>6.5</v>
      </c>
      <c r="J788" s="96"/>
      <c r="K788" s="86">
        <v>75</v>
      </c>
      <c r="L788" s="86">
        <v>150</v>
      </c>
      <c r="M788" s="86">
        <v>149.94999999999999</v>
      </c>
      <c r="N788" s="86">
        <f t="shared" si="12"/>
        <v>0</v>
      </c>
      <c r="O788" s="97" t="s">
        <v>1095</v>
      </c>
      <c r="P788" s="98" t="s">
        <v>120</v>
      </c>
      <c r="Q788">
        <f>--ISNUMBER(IFERROR(SEARCH(Orders!$E18,O788,1),""))</f>
        <v>1</v>
      </c>
      <c r="R788">
        <f>IF(Q788=1,COUNTIF($Q$2:Q788,1),"")</f>
        <v>787</v>
      </c>
      <c r="S788" t="str">
        <f>IFERROR(INDEX($O2:$O986,MATCH(ROWS($Q$2:Q788),$R2:$R986,0)),"")</f>
        <v>W80019-001-M  W Cascade Trail Mid</v>
      </c>
    </row>
    <row r="789" spans="1:19" x14ac:dyDescent="0.25">
      <c r="A789" s="80">
        <v>20</v>
      </c>
      <c r="B789" s="81" t="s">
        <v>1092</v>
      </c>
      <c r="C789" s="95" t="s">
        <v>278</v>
      </c>
      <c r="D789" s="95" t="s">
        <v>113</v>
      </c>
      <c r="E789" s="95" t="s">
        <v>1093</v>
      </c>
      <c r="F789" s="82" t="s">
        <v>280</v>
      </c>
      <c r="G789" s="83" t="s">
        <v>1097</v>
      </c>
      <c r="H789" s="84" t="s">
        <v>377</v>
      </c>
      <c r="I789" s="82">
        <v>7</v>
      </c>
      <c r="J789" s="96"/>
      <c r="K789" s="86">
        <v>75</v>
      </c>
      <c r="L789" s="86">
        <v>150</v>
      </c>
      <c r="M789" s="86">
        <v>149.94999999999999</v>
      </c>
      <c r="N789" s="86">
        <f t="shared" si="12"/>
        <v>0</v>
      </c>
      <c r="O789" s="97" t="s">
        <v>1095</v>
      </c>
      <c r="P789" s="98" t="s">
        <v>120</v>
      </c>
      <c r="Q789">
        <f>--ISNUMBER(IFERROR(SEARCH(Orders!$E18,O789,1),""))</f>
        <v>1</v>
      </c>
      <c r="R789">
        <f>IF(Q789=1,COUNTIF($Q$2:Q789,1),"")</f>
        <v>788</v>
      </c>
      <c r="S789" t="str">
        <f>IFERROR(INDEX($O2:$O986,MATCH(ROWS($Q$2:Q789),$R2:$R986,0)),"")</f>
        <v>W80019-001-M  W Cascade Trail Mid</v>
      </c>
    </row>
    <row r="790" spans="1:19" x14ac:dyDescent="0.25">
      <c r="A790" s="80">
        <v>20</v>
      </c>
      <c r="B790" s="81" t="s">
        <v>1092</v>
      </c>
      <c r="C790" s="95" t="s">
        <v>278</v>
      </c>
      <c r="D790" s="95" t="s">
        <v>113</v>
      </c>
      <c r="E790" s="95" t="s">
        <v>1093</v>
      </c>
      <c r="F790" s="82" t="s">
        <v>280</v>
      </c>
      <c r="G790" s="83" t="s">
        <v>1098</v>
      </c>
      <c r="H790" s="84" t="s">
        <v>377</v>
      </c>
      <c r="I790" s="82">
        <v>7.5</v>
      </c>
      <c r="J790" s="96"/>
      <c r="K790" s="86">
        <v>75</v>
      </c>
      <c r="L790" s="86">
        <v>150</v>
      </c>
      <c r="M790" s="86">
        <v>149.94999999999999</v>
      </c>
      <c r="N790" s="86">
        <f t="shared" si="12"/>
        <v>0</v>
      </c>
      <c r="O790" s="97" t="s">
        <v>1095</v>
      </c>
      <c r="P790" s="98" t="s">
        <v>120</v>
      </c>
      <c r="Q790">
        <f>--ISNUMBER(IFERROR(SEARCH(Orders!$E18,O790,1),""))</f>
        <v>1</v>
      </c>
      <c r="R790">
        <f>IF(Q790=1,COUNTIF($Q$2:Q790,1),"")</f>
        <v>789</v>
      </c>
      <c r="S790" t="str">
        <f>IFERROR(INDEX($O2:$O986,MATCH(ROWS($Q$2:Q790),$R2:$R986,0)),"")</f>
        <v>W80019-001-M  W Cascade Trail Mid</v>
      </c>
    </row>
    <row r="791" spans="1:19" x14ac:dyDescent="0.25">
      <c r="A791" s="80">
        <v>20</v>
      </c>
      <c r="B791" s="81" t="s">
        <v>1092</v>
      </c>
      <c r="C791" s="95" t="s">
        <v>278</v>
      </c>
      <c r="D791" s="95" t="s">
        <v>113</v>
      </c>
      <c r="E791" s="95" t="s">
        <v>1093</v>
      </c>
      <c r="F791" s="82" t="s">
        <v>280</v>
      </c>
      <c r="G791" s="83" t="s">
        <v>1099</v>
      </c>
      <c r="H791" s="84" t="s">
        <v>377</v>
      </c>
      <c r="I791" s="82">
        <v>8</v>
      </c>
      <c r="J791" s="96"/>
      <c r="K791" s="86">
        <v>75</v>
      </c>
      <c r="L791" s="86">
        <v>150</v>
      </c>
      <c r="M791" s="86">
        <v>149.94999999999999</v>
      </c>
      <c r="N791" s="86">
        <f t="shared" si="12"/>
        <v>0</v>
      </c>
      <c r="O791" s="97" t="s">
        <v>1095</v>
      </c>
      <c r="P791" s="98" t="s">
        <v>120</v>
      </c>
      <c r="Q791">
        <f>--ISNUMBER(IFERROR(SEARCH(Orders!$E18,O791,1),""))</f>
        <v>1</v>
      </c>
      <c r="R791">
        <f>IF(Q791=1,COUNTIF($Q$2:Q791,1),"")</f>
        <v>790</v>
      </c>
      <c r="S791" t="str">
        <f>IFERROR(INDEX($O2:$O986,MATCH(ROWS($Q$2:Q791),$R2:$R986,0)),"")</f>
        <v>W80019-001-M  W Cascade Trail Mid</v>
      </c>
    </row>
    <row r="792" spans="1:19" x14ac:dyDescent="0.25">
      <c r="A792" s="80">
        <v>20</v>
      </c>
      <c r="B792" s="81" t="s">
        <v>1092</v>
      </c>
      <c r="C792" s="95" t="s">
        <v>278</v>
      </c>
      <c r="D792" s="95" t="s">
        <v>113</v>
      </c>
      <c r="E792" s="95" t="s">
        <v>1093</v>
      </c>
      <c r="F792" s="82" t="s">
        <v>280</v>
      </c>
      <c r="G792" s="83" t="s">
        <v>1100</v>
      </c>
      <c r="H792" s="84" t="s">
        <v>377</v>
      </c>
      <c r="I792" s="82">
        <v>8.5</v>
      </c>
      <c r="J792" s="96"/>
      <c r="K792" s="86">
        <v>75</v>
      </c>
      <c r="L792" s="86">
        <v>150</v>
      </c>
      <c r="M792" s="86">
        <v>149.94999999999999</v>
      </c>
      <c r="N792" s="86">
        <f t="shared" si="12"/>
        <v>0</v>
      </c>
      <c r="O792" s="97" t="s">
        <v>1095</v>
      </c>
      <c r="P792" s="98" t="s">
        <v>120</v>
      </c>
      <c r="Q792">
        <f>--ISNUMBER(IFERROR(SEARCH(Orders!$E18,O792,1),""))</f>
        <v>1</v>
      </c>
      <c r="R792">
        <f>IF(Q792=1,COUNTIF($Q$2:Q792,1),"")</f>
        <v>791</v>
      </c>
      <c r="S792" t="str">
        <f>IFERROR(INDEX($O2:$O986,MATCH(ROWS($Q$2:Q792),$R2:$R986,0)),"")</f>
        <v>W80019-001-M  W Cascade Trail Mid</v>
      </c>
    </row>
    <row r="793" spans="1:19" x14ac:dyDescent="0.25">
      <c r="A793" s="80">
        <v>20</v>
      </c>
      <c r="B793" s="81" t="s">
        <v>1092</v>
      </c>
      <c r="C793" s="95" t="s">
        <v>278</v>
      </c>
      <c r="D793" s="95" t="s">
        <v>113</v>
      </c>
      <c r="E793" s="95" t="s">
        <v>1093</v>
      </c>
      <c r="F793" s="82" t="s">
        <v>280</v>
      </c>
      <c r="G793" s="83" t="s">
        <v>1101</v>
      </c>
      <c r="H793" s="84" t="s">
        <v>377</v>
      </c>
      <c r="I793" s="82">
        <v>9</v>
      </c>
      <c r="J793" s="96"/>
      <c r="K793" s="86">
        <v>75</v>
      </c>
      <c r="L793" s="86">
        <v>150</v>
      </c>
      <c r="M793" s="86">
        <v>149.94999999999999</v>
      </c>
      <c r="N793" s="86">
        <f t="shared" si="12"/>
        <v>0</v>
      </c>
      <c r="O793" s="97" t="s">
        <v>1095</v>
      </c>
      <c r="P793" s="98" t="s">
        <v>120</v>
      </c>
      <c r="Q793">
        <f>--ISNUMBER(IFERROR(SEARCH(Orders!$E18,O793,1),""))</f>
        <v>1</v>
      </c>
      <c r="R793">
        <f>IF(Q793=1,COUNTIF($Q$2:Q793,1),"")</f>
        <v>792</v>
      </c>
      <c r="S793" t="str">
        <f>IFERROR(INDEX($O2:$O986,MATCH(ROWS($Q$2:Q793),$R2:$R986,0)),"")</f>
        <v>W80019-001-M  W Cascade Trail Mid</v>
      </c>
    </row>
    <row r="794" spans="1:19" x14ac:dyDescent="0.25">
      <c r="A794" s="80">
        <v>20</v>
      </c>
      <c r="B794" s="81" t="s">
        <v>1092</v>
      </c>
      <c r="C794" s="95" t="s">
        <v>278</v>
      </c>
      <c r="D794" s="95" t="s">
        <v>113</v>
      </c>
      <c r="E794" s="95" t="s">
        <v>1093</v>
      </c>
      <c r="F794" s="82" t="s">
        <v>280</v>
      </c>
      <c r="G794" s="83" t="s">
        <v>1102</v>
      </c>
      <c r="H794" s="84" t="s">
        <v>377</v>
      </c>
      <c r="I794" s="82">
        <v>9.5</v>
      </c>
      <c r="J794" s="96"/>
      <c r="K794" s="86">
        <v>75</v>
      </c>
      <c r="L794" s="86">
        <v>150</v>
      </c>
      <c r="M794" s="86">
        <v>149.94999999999999</v>
      </c>
      <c r="N794" s="86">
        <f t="shared" si="12"/>
        <v>0</v>
      </c>
      <c r="O794" s="97" t="s">
        <v>1095</v>
      </c>
      <c r="P794" s="98" t="s">
        <v>120</v>
      </c>
      <c r="Q794">
        <f>--ISNUMBER(IFERROR(SEARCH(Orders!$E18,O794,1),""))</f>
        <v>1</v>
      </c>
      <c r="R794">
        <f>IF(Q794=1,COUNTIF($Q$2:Q794,1),"")</f>
        <v>793</v>
      </c>
      <c r="S794" t="str">
        <f>IFERROR(INDEX($O2:$O986,MATCH(ROWS($Q$2:Q794),$R2:$R986,0)),"")</f>
        <v>W80019-001-M  W Cascade Trail Mid</v>
      </c>
    </row>
    <row r="795" spans="1:19" x14ac:dyDescent="0.25">
      <c r="A795" s="80">
        <v>20</v>
      </c>
      <c r="B795" s="81" t="s">
        <v>1092</v>
      </c>
      <c r="C795" s="95" t="s">
        <v>278</v>
      </c>
      <c r="D795" s="95" t="s">
        <v>113</v>
      </c>
      <c r="E795" s="95" t="s">
        <v>1093</v>
      </c>
      <c r="F795" s="82" t="s">
        <v>280</v>
      </c>
      <c r="G795" s="83" t="s">
        <v>1103</v>
      </c>
      <c r="H795" s="84" t="s">
        <v>377</v>
      </c>
      <c r="I795" s="82">
        <v>10</v>
      </c>
      <c r="J795" s="96"/>
      <c r="K795" s="86">
        <v>75</v>
      </c>
      <c r="L795" s="86">
        <v>150</v>
      </c>
      <c r="M795" s="86">
        <v>149.94999999999999</v>
      </c>
      <c r="N795" s="86">
        <f t="shared" si="12"/>
        <v>0</v>
      </c>
      <c r="O795" s="97" t="s">
        <v>1095</v>
      </c>
      <c r="P795" s="98" t="s">
        <v>120</v>
      </c>
      <c r="Q795">
        <f>--ISNUMBER(IFERROR(SEARCH(Orders!$E18,O795,1),""))</f>
        <v>1</v>
      </c>
      <c r="R795">
        <f>IF(Q795=1,COUNTIF($Q$2:Q795,1),"")</f>
        <v>794</v>
      </c>
      <c r="S795" t="str">
        <f>IFERROR(INDEX($O2:$O986,MATCH(ROWS($Q$2:Q795),$R2:$R986,0)),"")</f>
        <v>W80019-001-M  W Cascade Trail Mid</v>
      </c>
    </row>
    <row r="796" spans="1:19" x14ac:dyDescent="0.25">
      <c r="A796" s="80">
        <v>20</v>
      </c>
      <c r="B796" s="81" t="s">
        <v>1092</v>
      </c>
      <c r="C796" s="95" t="s">
        <v>278</v>
      </c>
      <c r="D796" s="95" t="s">
        <v>113</v>
      </c>
      <c r="E796" s="95" t="s">
        <v>1093</v>
      </c>
      <c r="F796" s="82" t="s">
        <v>280</v>
      </c>
      <c r="G796" s="83" t="s">
        <v>1104</v>
      </c>
      <c r="H796" s="84" t="s">
        <v>377</v>
      </c>
      <c r="I796" s="82">
        <v>10.5</v>
      </c>
      <c r="J796" s="96"/>
      <c r="K796" s="86">
        <v>75</v>
      </c>
      <c r="L796" s="86">
        <v>150</v>
      </c>
      <c r="M796" s="86">
        <v>149.94999999999999</v>
      </c>
      <c r="N796" s="86">
        <f t="shared" si="12"/>
        <v>0</v>
      </c>
      <c r="O796" s="97" t="s">
        <v>1095</v>
      </c>
      <c r="P796" s="98" t="s">
        <v>120</v>
      </c>
      <c r="Q796">
        <f>--ISNUMBER(IFERROR(SEARCH(Orders!$E18,O796,1),""))</f>
        <v>1</v>
      </c>
      <c r="R796">
        <f>IF(Q796=1,COUNTIF($Q$2:Q796,1),"")</f>
        <v>795</v>
      </c>
      <c r="S796" t="str">
        <f>IFERROR(INDEX($O2:$O986,MATCH(ROWS($Q$2:Q796),$R2:$R986,0)),"")</f>
        <v>W80019-001-M  W Cascade Trail Mid</v>
      </c>
    </row>
    <row r="797" spans="1:19" x14ac:dyDescent="0.25">
      <c r="A797" s="80">
        <v>20</v>
      </c>
      <c r="B797" s="81" t="s">
        <v>1092</v>
      </c>
      <c r="C797" s="95" t="s">
        <v>278</v>
      </c>
      <c r="D797" s="95" t="s">
        <v>113</v>
      </c>
      <c r="E797" s="95" t="s">
        <v>1093</v>
      </c>
      <c r="F797" s="82" t="s">
        <v>280</v>
      </c>
      <c r="G797" s="83" t="s">
        <v>1105</v>
      </c>
      <c r="H797" s="84" t="s">
        <v>377</v>
      </c>
      <c r="I797" s="82">
        <v>11</v>
      </c>
      <c r="J797" s="96"/>
      <c r="K797" s="86">
        <v>75</v>
      </c>
      <c r="L797" s="86">
        <v>150</v>
      </c>
      <c r="M797" s="86">
        <v>149.94999999999999</v>
      </c>
      <c r="N797" s="86">
        <f t="shared" si="12"/>
        <v>0</v>
      </c>
      <c r="O797" s="97" t="s">
        <v>1095</v>
      </c>
      <c r="P797" s="98" t="s">
        <v>120</v>
      </c>
      <c r="Q797">
        <f>--ISNUMBER(IFERROR(SEARCH(Orders!$E18,O797,1),""))</f>
        <v>1</v>
      </c>
      <c r="R797">
        <f>IF(Q797=1,COUNTIF($Q$2:Q797,1),"")</f>
        <v>796</v>
      </c>
      <c r="S797" t="str">
        <f>IFERROR(INDEX($O2:$O986,MATCH(ROWS($Q$2:Q797),$R2:$R986,0)),"")</f>
        <v>W80019-001-M  W Cascade Trail Mid</v>
      </c>
    </row>
    <row r="798" spans="1:19" x14ac:dyDescent="0.25">
      <c r="A798" s="80">
        <v>20</v>
      </c>
      <c r="B798" s="81" t="s">
        <v>1092</v>
      </c>
      <c r="C798" s="95" t="s">
        <v>418</v>
      </c>
      <c r="D798" s="95" t="s">
        <v>113</v>
      </c>
      <c r="E798" s="95" t="s">
        <v>1093</v>
      </c>
      <c r="F798" s="82" t="s">
        <v>419</v>
      </c>
      <c r="G798" s="83" t="s">
        <v>1106</v>
      </c>
      <c r="H798" s="84" t="s">
        <v>377</v>
      </c>
      <c r="I798" s="82">
        <v>6</v>
      </c>
      <c r="J798" s="96"/>
      <c r="K798" s="86">
        <v>75</v>
      </c>
      <c r="L798" s="86">
        <v>150</v>
      </c>
      <c r="M798" s="86">
        <v>149.94999999999999</v>
      </c>
      <c r="N798" s="86">
        <f t="shared" si="12"/>
        <v>0</v>
      </c>
      <c r="O798" s="97" t="s">
        <v>1107</v>
      </c>
      <c r="P798" s="98" t="s">
        <v>120</v>
      </c>
      <c r="Q798">
        <f>--ISNUMBER(IFERROR(SEARCH(Orders!$E18,O798,1),""))</f>
        <v>1</v>
      </c>
      <c r="R798">
        <f>IF(Q798=1,COUNTIF($Q$2:Q798,1),"")</f>
        <v>797</v>
      </c>
      <c r="S798" t="str">
        <f>IFERROR(INDEX($O2:$O986,MATCH(ROWS($Q$2:Q798),$R2:$R986,0)),"")</f>
        <v>W80019-305-M  W Cascade Trail Mid</v>
      </c>
    </row>
    <row r="799" spans="1:19" x14ac:dyDescent="0.25">
      <c r="A799" s="80">
        <v>20</v>
      </c>
      <c r="B799" s="81" t="s">
        <v>1092</v>
      </c>
      <c r="C799" s="95" t="s">
        <v>418</v>
      </c>
      <c r="D799" s="95" t="s">
        <v>113</v>
      </c>
      <c r="E799" s="95" t="s">
        <v>1093</v>
      </c>
      <c r="F799" s="82" t="s">
        <v>419</v>
      </c>
      <c r="G799" s="83" t="s">
        <v>1108</v>
      </c>
      <c r="H799" s="84" t="s">
        <v>377</v>
      </c>
      <c r="I799" s="82">
        <v>6.5</v>
      </c>
      <c r="J799" s="96"/>
      <c r="K799" s="86">
        <v>75</v>
      </c>
      <c r="L799" s="86">
        <v>150</v>
      </c>
      <c r="M799" s="86">
        <v>149.94999999999999</v>
      </c>
      <c r="N799" s="86">
        <f t="shared" si="12"/>
        <v>0</v>
      </c>
      <c r="O799" s="97" t="s">
        <v>1107</v>
      </c>
      <c r="P799" s="98" t="s">
        <v>120</v>
      </c>
      <c r="Q799">
        <f>--ISNUMBER(IFERROR(SEARCH(Orders!$E18,O799,1),""))</f>
        <v>1</v>
      </c>
      <c r="R799">
        <f>IF(Q799=1,COUNTIF($Q$2:Q799,1),"")</f>
        <v>798</v>
      </c>
      <c r="S799" t="str">
        <f>IFERROR(INDEX($O2:$O986,MATCH(ROWS($Q$2:Q799),$R2:$R986,0)),"")</f>
        <v>W80019-305-M  W Cascade Trail Mid</v>
      </c>
    </row>
    <row r="800" spans="1:19" x14ac:dyDescent="0.25">
      <c r="A800" s="80">
        <v>20</v>
      </c>
      <c r="B800" s="81" t="s">
        <v>1092</v>
      </c>
      <c r="C800" s="95" t="s">
        <v>418</v>
      </c>
      <c r="D800" s="95" t="s">
        <v>113</v>
      </c>
      <c r="E800" s="95" t="s">
        <v>1093</v>
      </c>
      <c r="F800" s="82" t="s">
        <v>419</v>
      </c>
      <c r="G800" s="83" t="s">
        <v>1109</v>
      </c>
      <c r="H800" s="84" t="s">
        <v>377</v>
      </c>
      <c r="I800" s="82">
        <v>7</v>
      </c>
      <c r="J800" s="96"/>
      <c r="K800" s="86">
        <v>75</v>
      </c>
      <c r="L800" s="86">
        <v>150</v>
      </c>
      <c r="M800" s="86">
        <v>149.94999999999999</v>
      </c>
      <c r="N800" s="86">
        <f t="shared" si="12"/>
        <v>0</v>
      </c>
      <c r="O800" s="97" t="s">
        <v>1107</v>
      </c>
      <c r="P800" s="98" t="s">
        <v>120</v>
      </c>
      <c r="Q800">
        <f>--ISNUMBER(IFERROR(SEARCH(Orders!$E18,O800,1),""))</f>
        <v>1</v>
      </c>
      <c r="R800">
        <f>IF(Q800=1,COUNTIF($Q$2:Q800,1),"")</f>
        <v>799</v>
      </c>
      <c r="S800" t="str">
        <f>IFERROR(INDEX($O2:$O986,MATCH(ROWS($Q$2:Q800),$R2:$R986,0)),"")</f>
        <v>W80019-305-M  W Cascade Trail Mid</v>
      </c>
    </row>
    <row r="801" spans="1:19" x14ac:dyDescent="0.25">
      <c r="A801" s="80">
        <v>20</v>
      </c>
      <c r="B801" s="81" t="s">
        <v>1092</v>
      </c>
      <c r="C801" s="95" t="s">
        <v>418</v>
      </c>
      <c r="D801" s="95" t="s">
        <v>113</v>
      </c>
      <c r="E801" s="95" t="s">
        <v>1093</v>
      </c>
      <c r="F801" s="82" t="s">
        <v>419</v>
      </c>
      <c r="G801" s="83" t="s">
        <v>1110</v>
      </c>
      <c r="H801" s="84" t="s">
        <v>377</v>
      </c>
      <c r="I801" s="82">
        <v>7.5</v>
      </c>
      <c r="J801" s="96"/>
      <c r="K801" s="86">
        <v>75</v>
      </c>
      <c r="L801" s="86">
        <v>150</v>
      </c>
      <c r="M801" s="86">
        <v>149.94999999999999</v>
      </c>
      <c r="N801" s="86">
        <f t="shared" si="12"/>
        <v>0</v>
      </c>
      <c r="O801" s="97" t="s">
        <v>1107</v>
      </c>
      <c r="P801" s="98" t="s">
        <v>120</v>
      </c>
      <c r="Q801">
        <f>--ISNUMBER(IFERROR(SEARCH(Orders!$E18,O801,1),""))</f>
        <v>1</v>
      </c>
      <c r="R801">
        <f>IF(Q801=1,COUNTIF($Q$2:Q801,1),"")</f>
        <v>800</v>
      </c>
      <c r="S801" t="str">
        <f>IFERROR(INDEX($O2:$O986,MATCH(ROWS($Q$2:Q801),$R2:$R986,0)),"")</f>
        <v>W80019-305-M  W Cascade Trail Mid</v>
      </c>
    </row>
    <row r="802" spans="1:19" x14ac:dyDescent="0.25">
      <c r="A802" s="80">
        <v>20</v>
      </c>
      <c r="B802" s="81" t="s">
        <v>1092</v>
      </c>
      <c r="C802" s="95" t="s">
        <v>418</v>
      </c>
      <c r="D802" s="95" t="s">
        <v>113</v>
      </c>
      <c r="E802" s="95" t="s">
        <v>1093</v>
      </c>
      <c r="F802" s="82" t="s">
        <v>419</v>
      </c>
      <c r="G802" s="83" t="s">
        <v>1111</v>
      </c>
      <c r="H802" s="84" t="s">
        <v>377</v>
      </c>
      <c r="I802" s="82">
        <v>8</v>
      </c>
      <c r="J802" s="96"/>
      <c r="K802" s="86">
        <v>75</v>
      </c>
      <c r="L802" s="86">
        <v>150</v>
      </c>
      <c r="M802" s="86">
        <v>149.94999999999999</v>
      </c>
      <c r="N802" s="86">
        <f t="shared" si="12"/>
        <v>0</v>
      </c>
      <c r="O802" s="97" t="s">
        <v>1107</v>
      </c>
      <c r="P802" s="98" t="s">
        <v>120</v>
      </c>
      <c r="Q802">
        <f>--ISNUMBER(IFERROR(SEARCH(Orders!$E18,O802,1),""))</f>
        <v>1</v>
      </c>
      <c r="R802">
        <f>IF(Q802=1,COUNTIF($Q$2:Q802,1),"")</f>
        <v>801</v>
      </c>
      <c r="S802" t="str">
        <f>IFERROR(INDEX($O2:$O986,MATCH(ROWS($Q$2:Q802),$R2:$R986,0)),"")</f>
        <v>W80019-305-M  W Cascade Trail Mid</v>
      </c>
    </row>
    <row r="803" spans="1:19" x14ac:dyDescent="0.25">
      <c r="A803" s="80">
        <v>20</v>
      </c>
      <c r="B803" s="81" t="s">
        <v>1092</v>
      </c>
      <c r="C803" s="95" t="s">
        <v>418</v>
      </c>
      <c r="D803" s="95" t="s">
        <v>113</v>
      </c>
      <c r="E803" s="95" t="s">
        <v>1093</v>
      </c>
      <c r="F803" s="82" t="s">
        <v>419</v>
      </c>
      <c r="G803" s="83" t="s">
        <v>1112</v>
      </c>
      <c r="H803" s="84" t="s">
        <v>377</v>
      </c>
      <c r="I803" s="82">
        <v>8.5</v>
      </c>
      <c r="J803" s="96"/>
      <c r="K803" s="86">
        <v>75</v>
      </c>
      <c r="L803" s="86">
        <v>150</v>
      </c>
      <c r="M803" s="86">
        <v>149.94999999999999</v>
      </c>
      <c r="N803" s="86">
        <f t="shared" si="12"/>
        <v>0</v>
      </c>
      <c r="O803" s="97" t="s">
        <v>1107</v>
      </c>
      <c r="P803" s="98" t="s">
        <v>120</v>
      </c>
      <c r="Q803">
        <f>--ISNUMBER(IFERROR(SEARCH(Orders!$E18,O803,1),""))</f>
        <v>1</v>
      </c>
      <c r="R803">
        <f>IF(Q803=1,COUNTIF($Q$2:Q803,1),"")</f>
        <v>802</v>
      </c>
      <c r="S803" t="str">
        <f>IFERROR(INDEX($O2:$O986,MATCH(ROWS($Q$2:Q803),$R2:$R986,0)),"")</f>
        <v>W80019-305-M  W Cascade Trail Mid</v>
      </c>
    </row>
    <row r="804" spans="1:19" x14ac:dyDescent="0.25">
      <c r="A804" s="80">
        <v>20</v>
      </c>
      <c r="B804" s="81" t="s">
        <v>1092</v>
      </c>
      <c r="C804" s="95" t="s">
        <v>418</v>
      </c>
      <c r="D804" s="95" t="s">
        <v>113</v>
      </c>
      <c r="E804" s="95" t="s">
        <v>1093</v>
      </c>
      <c r="F804" s="82" t="s">
        <v>419</v>
      </c>
      <c r="G804" s="83" t="s">
        <v>1113</v>
      </c>
      <c r="H804" s="84" t="s">
        <v>377</v>
      </c>
      <c r="I804" s="82">
        <v>9</v>
      </c>
      <c r="J804" s="96"/>
      <c r="K804" s="86">
        <v>75</v>
      </c>
      <c r="L804" s="86">
        <v>150</v>
      </c>
      <c r="M804" s="86">
        <v>149.94999999999999</v>
      </c>
      <c r="N804" s="86">
        <f t="shared" si="12"/>
        <v>0</v>
      </c>
      <c r="O804" s="97" t="s">
        <v>1107</v>
      </c>
      <c r="P804" s="98" t="s">
        <v>120</v>
      </c>
      <c r="Q804">
        <f>--ISNUMBER(IFERROR(SEARCH(Orders!$E18,O804,1),""))</f>
        <v>1</v>
      </c>
      <c r="R804">
        <f>IF(Q804=1,COUNTIF($Q$2:Q804,1),"")</f>
        <v>803</v>
      </c>
      <c r="S804" t="str">
        <f>IFERROR(INDEX($O2:$O986,MATCH(ROWS($Q$2:Q804),$R2:$R986,0)),"")</f>
        <v>W80019-305-M  W Cascade Trail Mid</v>
      </c>
    </row>
    <row r="805" spans="1:19" x14ac:dyDescent="0.25">
      <c r="A805" s="80">
        <v>20</v>
      </c>
      <c r="B805" s="81" t="s">
        <v>1092</v>
      </c>
      <c r="C805" s="95" t="s">
        <v>418</v>
      </c>
      <c r="D805" s="95" t="s">
        <v>113</v>
      </c>
      <c r="E805" s="95" t="s">
        <v>1093</v>
      </c>
      <c r="F805" s="82" t="s">
        <v>419</v>
      </c>
      <c r="G805" s="83" t="s">
        <v>1114</v>
      </c>
      <c r="H805" s="84" t="s">
        <v>377</v>
      </c>
      <c r="I805" s="82">
        <v>9.5</v>
      </c>
      <c r="J805" s="96"/>
      <c r="K805" s="86">
        <v>75</v>
      </c>
      <c r="L805" s="86">
        <v>150</v>
      </c>
      <c r="M805" s="86">
        <v>149.94999999999999</v>
      </c>
      <c r="N805" s="86">
        <f t="shared" si="12"/>
        <v>0</v>
      </c>
      <c r="O805" s="97" t="s">
        <v>1107</v>
      </c>
      <c r="P805" s="98" t="s">
        <v>120</v>
      </c>
      <c r="Q805">
        <f>--ISNUMBER(IFERROR(SEARCH(Orders!$E18,O805,1),""))</f>
        <v>1</v>
      </c>
      <c r="R805">
        <f>IF(Q805=1,COUNTIF($Q$2:Q805,1),"")</f>
        <v>804</v>
      </c>
      <c r="S805" t="str">
        <f>IFERROR(INDEX($O2:$O986,MATCH(ROWS($Q$2:Q805),$R2:$R986,0)),"")</f>
        <v>W80019-305-M  W Cascade Trail Mid</v>
      </c>
    </row>
    <row r="806" spans="1:19" x14ac:dyDescent="0.25">
      <c r="A806" s="80">
        <v>20</v>
      </c>
      <c r="B806" s="81" t="s">
        <v>1092</v>
      </c>
      <c r="C806" s="95" t="s">
        <v>418</v>
      </c>
      <c r="D806" s="95" t="s">
        <v>113</v>
      </c>
      <c r="E806" s="95" t="s">
        <v>1093</v>
      </c>
      <c r="F806" s="82" t="s">
        <v>419</v>
      </c>
      <c r="G806" s="83" t="s">
        <v>1115</v>
      </c>
      <c r="H806" s="84" t="s">
        <v>377</v>
      </c>
      <c r="I806" s="82">
        <v>10</v>
      </c>
      <c r="J806" s="96"/>
      <c r="K806" s="86">
        <v>75</v>
      </c>
      <c r="L806" s="86">
        <v>150</v>
      </c>
      <c r="M806" s="86">
        <v>149.94999999999999</v>
      </c>
      <c r="N806" s="86">
        <f t="shared" si="12"/>
        <v>0</v>
      </c>
      <c r="O806" s="97" t="s">
        <v>1107</v>
      </c>
      <c r="P806" s="98" t="s">
        <v>120</v>
      </c>
      <c r="Q806">
        <f>--ISNUMBER(IFERROR(SEARCH(Orders!$E18,O806,1),""))</f>
        <v>1</v>
      </c>
      <c r="R806">
        <f>IF(Q806=1,COUNTIF($Q$2:Q806,1),"")</f>
        <v>805</v>
      </c>
      <c r="S806" t="str">
        <f>IFERROR(INDEX($O2:$O986,MATCH(ROWS($Q$2:Q806),$R2:$R986,0)),"")</f>
        <v>W80019-305-M  W Cascade Trail Mid</v>
      </c>
    </row>
    <row r="807" spans="1:19" x14ac:dyDescent="0.25">
      <c r="A807" s="80">
        <v>20</v>
      </c>
      <c r="B807" s="81" t="s">
        <v>1092</v>
      </c>
      <c r="C807" s="95" t="s">
        <v>418</v>
      </c>
      <c r="D807" s="95" t="s">
        <v>113</v>
      </c>
      <c r="E807" s="95" t="s">
        <v>1093</v>
      </c>
      <c r="F807" s="82" t="s">
        <v>419</v>
      </c>
      <c r="G807" s="83" t="s">
        <v>1116</v>
      </c>
      <c r="H807" s="84" t="s">
        <v>377</v>
      </c>
      <c r="I807" s="82">
        <v>10.5</v>
      </c>
      <c r="J807" s="96"/>
      <c r="K807" s="86">
        <v>75</v>
      </c>
      <c r="L807" s="86">
        <v>150</v>
      </c>
      <c r="M807" s="86">
        <v>149.94999999999999</v>
      </c>
      <c r="N807" s="86">
        <f t="shared" si="12"/>
        <v>0</v>
      </c>
      <c r="O807" s="97" t="s">
        <v>1107</v>
      </c>
      <c r="P807" s="98" t="s">
        <v>120</v>
      </c>
      <c r="Q807">
        <f>--ISNUMBER(IFERROR(SEARCH(Orders!$E18,O807,1),""))</f>
        <v>1</v>
      </c>
      <c r="R807">
        <f>IF(Q807=1,COUNTIF($Q$2:Q807,1),"")</f>
        <v>806</v>
      </c>
      <c r="S807" t="str">
        <f>IFERROR(INDEX($O2:$O986,MATCH(ROWS($Q$2:Q807),$R2:$R986,0)),"")</f>
        <v>W80019-305-M  W Cascade Trail Mid</v>
      </c>
    </row>
    <row r="808" spans="1:19" x14ac:dyDescent="0.25">
      <c r="A808" s="80">
        <v>20</v>
      </c>
      <c r="B808" s="81" t="s">
        <v>1092</v>
      </c>
      <c r="C808" s="95" t="s">
        <v>418</v>
      </c>
      <c r="D808" s="95" t="s">
        <v>113</v>
      </c>
      <c r="E808" s="95" t="s">
        <v>1093</v>
      </c>
      <c r="F808" s="82" t="s">
        <v>419</v>
      </c>
      <c r="G808" s="83" t="s">
        <v>1117</v>
      </c>
      <c r="H808" s="84" t="s">
        <v>377</v>
      </c>
      <c r="I808" s="82">
        <v>11</v>
      </c>
      <c r="J808" s="96"/>
      <c r="K808" s="86">
        <v>75</v>
      </c>
      <c r="L808" s="86">
        <v>150</v>
      </c>
      <c r="M808" s="86">
        <v>149.94999999999999</v>
      </c>
      <c r="N808" s="86">
        <f t="shared" si="12"/>
        <v>0</v>
      </c>
      <c r="O808" s="97" t="s">
        <v>1107</v>
      </c>
      <c r="P808" s="98" t="s">
        <v>120</v>
      </c>
      <c r="Q808">
        <f>--ISNUMBER(IFERROR(SEARCH(Orders!$E18,O808,1),""))</f>
        <v>1</v>
      </c>
      <c r="R808">
        <f>IF(Q808=1,COUNTIF($Q$2:Q808,1),"")</f>
        <v>807</v>
      </c>
      <c r="S808" t="str">
        <f>IFERROR(INDEX($O2:$O986,MATCH(ROWS($Q$2:Q808),$R2:$R986,0)),"")</f>
        <v>W80019-305-M  W Cascade Trail Mid</v>
      </c>
    </row>
    <row r="809" spans="1:19" x14ac:dyDescent="0.25">
      <c r="A809" s="80">
        <v>20</v>
      </c>
      <c r="B809" s="81" t="s">
        <v>1092</v>
      </c>
      <c r="C809" s="95" t="s">
        <v>1014</v>
      </c>
      <c r="D809" s="95" t="s">
        <v>113</v>
      </c>
      <c r="E809" s="95" t="s">
        <v>1093</v>
      </c>
      <c r="F809" s="82" t="s">
        <v>1015</v>
      </c>
      <c r="G809" s="83" t="s">
        <v>1118</v>
      </c>
      <c r="H809" s="84" t="s">
        <v>377</v>
      </c>
      <c r="I809" s="82">
        <v>6</v>
      </c>
      <c r="J809" s="96"/>
      <c r="K809" s="86">
        <v>75</v>
      </c>
      <c r="L809" s="86">
        <v>150</v>
      </c>
      <c r="M809" s="86">
        <v>149.94999999999999</v>
      </c>
      <c r="N809" s="86">
        <f t="shared" si="12"/>
        <v>0</v>
      </c>
      <c r="O809" s="97" t="s">
        <v>1119</v>
      </c>
      <c r="P809" s="98" t="s">
        <v>120</v>
      </c>
      <c r="Q809">
        <f>--ISNUMBER(IFERROR(SEARCH(Orders!$E18,O809,1),""))</f>
        <v>1</v>
      </c>
      <c r="R809">
        <f>IF(Q809=1,COUNTIF($Q$2:Q809,1),"")</f>
        <v>808</v>
      </c>
      <c r="S809" t="str">
        <f>IFERROR(INDEX($O2:$O986,MATCH(ROWS($Q$2:Q809),$R2:$R986,0)),"")</f>
        <v>W80019-450-M  W Cascade Trail Mid</v>
      </c>
    </row>
    <row r="810" spans="1:19" x14ac:dyDescent="0.25">
      <c r="A810" s="80">
        <v>20</v>
      </c>
      <c r="B810" s="81" t="s">
        <v>1092</v>
      </c>
      <c r="C810" s="95" t="s">
        <v>1014</v>
      </c>
      <c r="D810" s="95" t="s">
        <v>113</v>
      </c>
      <c r="E810" s="95" t="s">
        <v>1093</v>
      </c>
      <c r="F810" s="82" t="s">
        <v>1015</v>
      </c>
      <c r="G810" s="83" t="s">
        <v>1120</v>
      </c>
      <c r="H810" s="84" t="s">
        <v>377</v>
      </c>
      <c r="I810" s="82">
        <v>6.5</v>
      </c>
      <c r="J810" s="96"/>
      <c r="K810" s="86">
        <v>75</v>
      </c>
      <c r="L810" s="86">
        <v>150</v>
      </c>
      <c r="M810" s="86">
        <v>149.94999999999999</v>
      </c>
      <c r="N810" s="86">
        <f t="shared" si="12"/>
        <v>0</v>
      </c>
      <c r="O810" s="97" t="s">
        <v>1119</v>
      </c>
      <c r="P810" s="98" t="s">
        <v>120</v>
      </c>
      <c r="Q810">
        <f>--ISNUMBER(IFERROR(SEARCH(Orders!$E18,O810,1),""))</f>
        <v>1</v>
      </c>
      <c r="R810">
        <f>IF(Q810=1,COUNTIF($Q$2:Q810,1),"")</f>
        <v>809</v>
      </c>
      <c r="S810" t="str">
        <f>IFERROR(INDEX($O2:$O986,MATCH(ROWS($Q$2:Q810),$R2:$R986,0)),"")</f>
        <v>W80019-450-M  W Cascade Trail Mid</v>
      </c>
    </row>
    <row r="811" spans="1:19" x14ac:dyDescent="0.25">
      <c r="A811" s="80">
        <v>20</v>
      </c>
      <c r="B811" s="81" t="s">
        <v>1092</v>
      </c>
      <c r="C811" s="95" t="s">
        <v>1014</v>
      </c>
      <c r="D811" s="95" t="s">
        <v>113</v>
      </c>
      <c r="E811" s="95" t="s">
        <v>1093</v>
      </c>
      <c r="F811" s="82" t="s">
        <v>1015</v>
      </c>
      <c r="G811" s="83" t="s">
        <v>1121</v>
      </c>
      <c r="H811" s="84" t="s">
        <v>377</v>
      </c>
      <c r="I811" s="82">
        <v>7</v>
      </c>
      <c r="J811" s="96"/>
      <c r="K811" s="86">
        <v>75</v>
      </c>
      <c r="L811" s="86">
        <v>150</v>
      </c>
      <c r="M811" s="86">
        <v>149.94999999999999</v>
      </c>
      <c r="N811" s="86">
        <f t="shared" si="12"/>
        <v>0</v>
      </c>
      <c r="O811" s="97" t="s">
        <v>1119</v>
      </c>
      <c r="P811" s="98" t="s">
        <v>120</v>
      </c>
      <c r="Q811">
        <f>--ISNUMBER(IFERROR(SEARCH(Orders!$E18,O811,1),""))</f>
        <v>1</v>
      </c>
      <c r="R811">
        <f>IF(Q811=1,COUNTIF($Q$2:Q811,1),"")</f>
        <v>810</v>
      </c>
      <c r="S811" t="str">
        <f>IFERROR(INDEX($O2:$O986,MATCH(ROWS($Q$2:Q811),$R2:$R986,0)),"")</f>
        <v>W80019-450-M  W Cascade Trail Mid</v>
      </c>
    </row>
    <row r="812" spans="1:19" x14ac:dyDescent="0.25">
      <c r="A812" s="80">
        <v>20</v>
      </c>
      <c r="B812" s="81" t="s">
        <v>1092</v>
      </c>
      <c r="C812" s="95" t="s">
        <v>1014</v>
      </c>
      <c r="D812" s="95" t="s">
        <v>113</v>
      </c>
      <c r="E812" s="95" t="s">
        <v>1093</v>
      </c>
      <c r="F812" s="82" t="s">
        <v>1015</v>
      </c>
      <c r="G812" s="83" t="s">
        <v>1122</v>
      </c>
      <c r="H812" s="84" t="s">
        <v>377</v>
      </c>
      <c r="I812" s="82">
        <v>7.5</v>
      </c>
      <c r="J812" s="96"/>
      <c r="K812" s="86">
        <v>75</v>
      </c>
      <c r="L812" s="86">
        <v>150</v>
      </c>
      <c r="M812" s="86">
        <v>149.94999999999999</v>
      </c>
      <c r="N812" s="86">
        <f t="shared" si="12"/>
        <v>0</v>
      </c>
      <c r="O812" s="97" t="s">
        <v>1119</v>
      </c>
      <c r="P812" s="98" t="s">
        <v>120</v>
      </c>
      <c r="Q812">
        <f>--ISNUMBER(IFERROR(SEARCH(Orders!$E18,O812,1),""))</f>
        <v>1</v>
      </c>
      <c r="R812">
        <f>IF(Q812=1,COUNTIF($Q$2:Q812,1),"")</f>
        <v>811</v>
      </c>
      <c r="S812" t="str">
        <f>IFERROR(INDEX($O2:$O986,MATCH(ROWS($Q$2:Q812),$R2:$R986,0)),"")</f>
        <v>W80019-450-M  W Cascade Trail Mid</v>
      </c>
    </row>
    <row r="813" spans="1:19" x14ac:dyDescent="0.25">
      <c r="A813" s="80">
        <v>20</v>
      </c>
      <c r="B813" s="81" t="s">
        <v>1092</v>
      </c>
      <c r="C813" s="95" t="s">
        <v>1014</v>
      </c>
      <c r="D813" s="95" t="s">
        <v>113</v>
      </c>
      <c r="E813" s="95" t="s">
        <v>1093</v>
      </c>
      <c r="F813" s="82" t="s">
        <v>1015</v>
      </c>
      <c r="G813" s="83" t="s">
        <v>1123</v>
      </c>
      <c r="H813" s="84" t="s">
        <v>377</v>
      </c>
      <c r="I813" s="82">
        <v>8</v>
      </c>
      <c r="J813" s="96"/>
      <c r="K813" s="86">
        <v>75</v>
      </c>
      <c r="L813" s="86">
        <v>150</v>
      </c>
      <c r="M813" s="86">
        <v>149.94999999999999</v>
      </c>
      <c r="N813" s="86">
        <f t="shared" si="12"/>
        <v>0</v>
      </c>
      <c r="O813" s="97" t="s">
        <v>1119</v>
      </c>
      <c r="P813" s="98" t="s">
        <v>120</v>
      </c>
      <c r="Q813">
        <f>--ISNUMBER(IFERROR(SEARCH(Orders!$E18,O813,1),""))</f>
        <v>1</v>
      </c>
      <c r="R813">
        <f>IF(Q813=1,COUNTIF($Q$2:Q813,1),"")</f>
        <v>812</v>
      </c>
      <c r="S813" t="str">
        <f>IFERROR(INDEX($O2:$O986,MATCH(ROWS($Q$2:Q813),$R2:$R986,0)),"")</f>
        <v>W80019-450-M  W Cascade Trail Mid</v>
      </c>
    </row>
    <row r="814" spans="1:19" x14ac:dyDescent="0.25">
      <c r="A814" s="80">
        <v>20</v>
      </c>
      <c r="B814" s="81" t="s">
        <v>1092</v>
      </c>
      <c r="C814" s="95" t="s">
        <v>1014</v>
      </c>
      <c r="D814" s="95" t="s">
        <v>113</v>
      </c>
      <c r="E814" s="95" t="s">
        <v>1093</v>
      </c>
      <c r="F814" s="82" t="s">
        <v>1015</v>
      </c>
      <c r="G814" s="83" t="s">
        <v>1124</v>
      </c>
      <c r="H814" s="84" t="s">
        <v>377</v>
      </c>
      <c r="I814" s="82">
        <v>8.5</v>
      </c>
      <c r="J814" s="96"/>
      <c r="K814" s="86">
        <v>75</v>
      </c>
      <c r="L814" s="86">
        <v>150</v>
      </c>
      <c r="M814" s="86">
        <v>149.94999999999999</v>
      </c>
      <c r="N814" s="86">
        <f t="shared" si="12"/>
        <v>0</v>
      </c>
      <c r="O814" s="97" t="s">
        <v>1119</v>
      </c>
      <c r="P814" s="98" t="s">
        <v>120</v>
      </c>
      <c r="Q814">
        <f>--ISNUMBER(IFERROR(SEARCH(Orders!$E18,O814,1),""))</f>
        <v>1</v>
      </c>
      <c r="R814">
        <f>IF(Q814=1,COUNTIF($Q$2:Q814,1),"")</f>
        <v>813</v>
      </c>
      <c r="S814" t="str">
        <f>IFERROR(INDEX($O2:$O986,MATCH(ROWS($Q$2:Q814),$R2:$R986,0)),"")</f>
        <v>W80019-450-M  W Cascade Trail Mid</v>
      </c>
    </row>
    <row r="815" spans="1:19" x14ac:dyDescent="0.25">
      <c r="A815" s="80">
        <v>20</v>
      </c>
      <c r="B815" s="81" t="s">
        <v>1092</v>
      </c>
      <c r="C815" s="95" t="s">
        <v>1014</v>
      </c>
      <c r="D815" s="95" t="s">
        <v>113</v>
      </c>
      <c r="E815" s="95" t="s">
        <v>1093</v>
      </c>
      <c r="F815" s="82" t="s">
        <v>1015</v>
      </c>
      <c r="G815" s="83" t="s">
        <v>1125</v>
      </c>
      <c r="H815" s="84" t="s">
        <v>377</v>
      </c>
      <c r="I815" s="82">
        <v>9</v>
      </c>
      <c r="J815" s="96"/>
      <c r="K815" s="86">
        <v>75</v>
      </c>
      <c r="L815" s="86">
        <v>150</v>
      </c>
      <c r="M815" s="86">
        <v>149.94999999999999</v>
      </c>
      <c r="N815" s="86">
        <f t="shared" si="12"/>
        <v>0</v>
      </c>
      <c r="O815" s="97" t="s">
        <v>1119</v>
      </c>
      <c r="P815" s="98" t="s">
        <v>120</v>
      </c>
      <c r="Q815">
        <f>--ISNUMBER(IFERROR(SEARCH(Orders!$E18,O815,1),""))</f>
        <v>1</v>
      </c>
      <c r="R815">
        <f>IF(Q815=1,COUNTIF($Q$2:Q815,1),"")</f>
        <v>814</v>
      </c>
      <c r="S815" t="str">
        <f>IFERROR(INDEX($O2:$O986,MATCH(ROWS($Q$2:Q815),$R2:$R986,0)),"")</f>
        <v>W80019-450-M  W Cascade Trail Mid</v>
      </c>
    </row>
    <row r="816" spans="1:19" x14ac:dyDescent="0.25">
      <c r="A816" s="80">
        <v>20</v>
      </c>
      <c r="B816" s="81" t="s">
        <v>1092</v>
      </c>
      <c r="C816" s="95" t="s">
        <v>1014</v>
      </c>
      <c r="D816" s="95" t="s">
        <v>113</v>
      </c>
      <c r="E816" s="95" t="s">
        <v>1093</v>
      </c>
      <c r="F816" s="82" t="s">
        <v>1015</v>
      </c>
      <c r="G816" s="83" t="s">
        <v>1126</v>
      </c>
      <c r="H816" s="84" t="s">
        <v>377</v>
      </c>
      <c r="I816" s="82">
        <v>9.5</v>
      </c>
      <c r="J816" s="96"/>
      <c r="K816" s="86">
        <v>75</v>
      </c>
      <c r="L816" s="86">
        <v>150</v>
      </c>
      <c r="M816" s="86">
        <v>149.94999999999999</v>
      </c>
      <c r="N816" s="86">
        <f t="shared" si="12"/>
        <v>0</v>
      </c>
      <c r="O816" s="97" t="s">
        <v>1119</v>
      </c>
      <c r="P816" s="98" t="s">
        <v>120</v>
      </c>
      <c r="Q816">
        <f>--ISNUMBER(IFERROR(SEARCH(Orders!$E18,O816,1),""))</f>
        <v>1</v>
      </c>
      <c r="R816">
        <f>IF(Q816=1,COUNTIF($Q$2:Q816,1),"")</f>
        <v>815</v>
      </c>
      <c r="S816" t="str">
        <f>IFERROR(INDEX($O2:$O986,MATCH(ROWS($Q$2:Q816),$R2:$R986,0)),"")</f>
        <v>W80019-450-M  W Cascade Trail Mid</v>
      </c>
    </row>
    <row r="817" spans="1:19" x14ac:dyDescent="0.25">
      <c r="A817" s="80">
        <v>20</v>
      </c>
      <c r="B817" s="81" t="s">
        <v>1092</v>
      </c>
      <c r="C817" s="95" t="s">
        <v>1014</v>
      </c>
      <c r="D817" s="95" t="s">
        <v>113</v>
      </c>
      <c r="E817" s="95" t="s">
        <v>1093</v>
      </c>
      <c r="F817" s="82" t="s">
        <v>1015</v>
      </c>
      <c r="G817" s="83" t="s">
        <v>1127</v>
      </c>
      <c r="H817" s="84" t="s">
        <v>377</v>
      </c>
      <c r="I817" s="82">
        <v>10</v>
      </c>
      <c r="J817" s="96"/>
      <c r="K817" s="86">
        <v>75</v>
      </c>
      <c r="L817" s="86">
        <v>150</v>
      </c>
      <c r="M817" s="86">
        <v>149.94999999999999</v>
      </c>
      <c r="N817" s="86">
        <f t="shared" si="12"/>
        <v>0</v>
      </c>
      <c r="O817" s="97" t="s">
        <v>1119</v>
      </c>
      <c r="P817" s="98" t="s">
        <v>120</v>
      </c>
      <c r="Q817">
        <f>--ISNUMBER(IFERROR(SEARCH(Orders!$E18,O817,1),""))</f>
        <v>1</v>
      </c>
      <c r="R817">
        <f>IF(Q817=1,COUNTIF($Q$2:Q817,1),"")</f>
        <v>816</v>
      </c>
      <c r="S817" t="str">
        <f>IFERROR(INDEX($O2:$O986,MATCH(ROWS($Q$2:Q817),$R2:$R986,0)),"")</f>
        <v>W80019-450-M  W Cascade Trail Mid</v>
      </c>
    </row>
    <row r="818" spans="1:19" x14ac:dyDescent="0.25">
      <c r="A818" s="80">
        <v>20</v>
      </c>
      <c r="B818" s="81" t="s">
        <v>1092</v>
      </c>
      <c r="C818" s="95" t="s">
        <v>1014</v>
      </c>
      <c r="D818" s="95" t="s">
        <v>113</v>
      </c>
      <c r="E818" s="95" t="s">
        <v>1093</v>
      </c>
      <c r="F818" s="82" t="s">
        <v>1015</v>
      </c>
      <c r="G818" s="83" t="s">
        <v>1128</v>
      </c>
      <c r="H818" s="84" t="s">
        <v>377</v>
      </c>
      <c r="I818" s="82">
        <v>10.5</v>
      </c>
      <c r="J818" s="96"/>
      <c r="K818" s="86">
        <v>75</v>
      </c>
      <c r="L818" s="86">
        <v>150</v>
      </c>
      <c r="M818" s="86">
        <v>149.94999999999999</v>
      </c>
      <c r="N818" s="86">
        <f t="shared" si="12"/>
        <v>0</v>
      </c>
      <c r="O818" s="97" t="s">
        <v>1119</v>
      </c>
      <c r="P818" s="98" t="s">
        <v>120</v>
      </c>
      <c r="Q818">
        <f>--ISNUMBER(IFERROR(SEARCH(Orders!$E18,O818,1),""))</f>
        <v>1</v>
      </c>
      <c r="R818">
        <f>IF(Q818=1,COUNTIF($Q$2:Q818,1),"")</f>
        <v>817</v>
      </c>
      <c r="S818" t="str">
        <f>IFERROR(INDEX($O2:$O986,MATCH(ROWS($Q$2:Q818),$R2:$R986,0)),"")</f>
        <v>W80019-450-M  W Cascade Trail Mid</v>
      </c>
    </row>
    <row r="819" spans="1:19" x14ac:dyDescent="0.25">
      <c r="A819" s="80">
        <v>20</v>
      </c>
      <c r="B819" s="81" t="s">
        <v>1092</v>
      </c>
      <c r="C819" s="95" t="s">
        <v>1014</v>
      </c>
      <c r="D819" s="95" t="s">
        <v>113</v>
      </c>
      <c r="E819" s="95" t="s">
        <v>1093</v>
      </c>
      <c r="F819" s="82" t="s">
        <v>1015</v>
      </c>
      <c r="G819" s="83" t="s">
        <v>1129</v>
      </c>
      <c r="H819" s="84" t="s">
        <v>377</v>
      </c>
      <c r="I819" s="82">
        <v>11</v>
      </c>
      <c r="J819" s="96"/>
      <c r="K819" s="86">
        <v>75</v>
      </c>
      <c r="L819" s="86">
        <v>150</v>
      </c>
      <c r="M819" s="86">
        <v>149.94999999999999</v>
      </c>
      <c r="N819" s="86">
        <f t="shared" si="12"/>
        <v>0</v>
      </c>
      <c r="O819" s="97" t="s">
        <v>1119</v>
      </c>
      <c r="P819" s="98" t="s">
        <v>120</v>
      </c>
      <c r="Q819">
        <f>--ISNUMBER(IFERROR(SEARCH(Orders!$E18,O819,1),""))</f>
        <v>1</v>
      </c>
      <c r="R819">
        <f>IF(Q819=1,COUNTIF($Q$2:Q819,1),"")</f>
        <v>818</v>
      </c>
      <c r="S819" t="str">
        <f>IFERROR(INDEX($O2:$O986,MATCH(ROWS($Q$2:Q819),$R2:$R986,0)),"")</f>
        <v>W80019-450-M  W Cascade Trail Mid</v>
      </c>
    </row>
    <row r="820" spans="1:19" x14ac:dyDescent="0.25">
      <c r="A820" s="80">
        <v>27</v>
      </c>
      <c r="B820" s="81" t="s">
        <v>1130</v>
      </c>
      <c r="C820" s="95" t="s">
        <v>1131</v>
      </c>
      <c r="D820" s="95" t="s">
        <v>113</v>
      </c>
      <c r="E820" s="95" t="s">
        <v>869</v>
      </c>
      <c r="F820" s="82" t="s">
        <v>1132</v>
      </c>
      <c r="G820" s="83" t="s">
        <v>1133</v>
      </c>
      <c r="H820" s="84" t="s">
        <v>377</v>
      </c>
      <c r="I820" s="82">
        <v>5</v>
      </c>
      <c r="J820" s="96"/>
      <c r="K820" s="86">
        <v>75</v>
      </c>
      <c r="L820" s="86">
        <v>150</v>
      </c>
      <c r="M820" s="86">
        <v>149.94999999999999</v>
      </c>
      <c r="N820" s="86">
        <f t="shared" si="12"/>
        <v>0</v>
      </c>
      <c r="O820" s="97" t="s">
        <v>1134</v>
      </c>
      <c r="P820" s="98" t="s">
        <v>120</v>
      </c>
      <c r="Q820">
        <f>--ISNUMBER(IFERROR(SEARCH(Orders!$E18,O820,1),""))</f>
        <v>1</v>
      </c>
      <c r="R820">
        <f>IF(Q820=1,COUNTIF($Q$2:Q820,1),"")</f>
        <v>819</v>
      </c>
      <c r="S820" t="str">
        <f>IFERROR(INDEX($O2:$O986,MATCH(ROWS($Q$2:Q820),$R2:$R986,0)),"")</f>
        <v>W80020-451-M  W Lucie Mid</v>
      </c>
    </row>
    <row r="821" spans="1:19" x14ac:dyDescent="0.25">
      <c r="A821" s="80">
        <v>27</v>
      </c>
      <c r="B821" s="81" t="s">
        <v>1130</v>
      </c>
      <c r="C821" s="95" t="s">
        <v>1131</v>
      </c>
      <c r="D821" s="95" t="s">
        <v>113</v>
      </c>
      <c r="E821" s="95" t="s">
        <v>869</v>
      </c>
      <c r="F821" s="82" t="s">
        <v>1132</v>
      </c>
      <c r="G821" s="83" t="s">
        <v>1135</v>
      </c>
      <c r="H821" s="84" t="s">
        <v>377</v>
      </c>
      <c r="I821" s="82">
        <v>5.5</v>
      </c>
      <c r="J821" s="96"/>
      <c r="K821" s="86">
        <v>75</v>
      </c>
      <c r="L821" s="86">
        <v>150</v>
      </c>
      <c r="M821" s="86">
        <v>149.94999999999999</v>
      </c>
      <c r="N821" s="86">
        <f t="shared" si="12"/>
        <v>0</v>
      </c>
      <c r="O821" s="97" t="s">
        <v>1134</v>
      </c>
      <c r="P821" s="98" t="s">
        <v>120</v>
      </c>
      <c r="Q821">
        <f>--ISNUMBER(IFERROR(SEARCH(Orders!$E18,O821,1),""))</f>
        <v>1</v>
      </c>
      <c r="R821">
        <f>IF(Q821=1,COUNTIF($Q$2:Q821,1),"")</f>
        <v>820</v>
      </c>
      <c r="S821" t="str">
        <f>IFERROR(INDEX($O2:$O986,MATCH(ROWS($Q$2:Q821),$R2:$R986,0)),"")</f>
        <v>W80020-451-M  W Lucie Mid</v>
      </c>
    </row>
    <row r="822" spans="1:19" x14ac:dyDescent="0.25">
      <c r="A822" s="80">
        <v>27</v>
      </c>
      <c r="B822" s="81" t="s">
        <v>1130</v>
      </c>
      <c r="C822" s="95" t="s">
        <v>1131</v>
      </c>
      <c r="D822" s="95" t="s">
        <v>113</v>
      </c>
      <c r="E822" s="95" t="s">
        <v>869</v>
      </c>
      <c r="F822" s="82" t="s">
        <v>1132</v>
      </c>
      <c r="G822" s="83" t="s">
        <v>1136</v>
      </c>
      <c r="H822" s="84" t="s">
        <v>377</v>
      </c>
      <c r="I822" s="82">
        <v>6</v>
      </c>
      <c r="J822" s="96"/>
      <c r="K822" s="86">
        <v>75</v>
      </c>
      <c r="L822" s="86">
        <v>150</v>
      </c>
      <c r="M822" s="86">
        <v>149.94999999999999</v>
      </c>
      <c r="N822" s="86">
        <f t="shared" si="12"/>
        <v>0</v>
      </c>
      <c r="O822" s="97" t="s">
        <v>1134</v>
      </c>
      <c r="P822" s="98" t="s">
        <v>120</v>
      </c>
      <c r="Q822">
        <f>--ISNUMBER(IFERROR(SEARCH(Orders!$E18,O822,1),""))</f>
        <v>1</v>
      </c>
      <c r="R822">
        <f>IF(Q822=1,COUNTIF($Q$2:Q822,1),"")</f>
        <v>821</v>
      </c>
      <c r="S822" t="str">
        <f>IFERROR(INDEX($O2:$O986,MATCH(ROWS($Q$2:Q822),$R2:$R986,0)),"")</f>
        <v>W80020-451-M  W Lucie Mid</v>
      </c>
    </row>
    <row r="823" spans="1:19" x14ac:dyDescent="0.25">
      <c r="A823" s="80">
        <v>27</v>
      </c>
      <c r="B823" s="81" t="s">
        <v>1130</v>
      </c>
      <c r="C823" s="95" t="s">
        <v>1131</v>
      </c>
      <c r="D823" s="95" t="s">
        <v>113</v>
      </c>
      <c r="E823" s="95" t="s">
        <v>869</v>
      </c>
      <c r="F823" s="82" t="s">
        <v>1132</v>
      </c>
      <c r="G823" s="83" t="s">
        <v>1137</v>
      </c>
      <c r="H823" s="84" t="s">
        <v>377</v>
      </c>
      <c r="I823" s="82">
        <v>6.5</v>
      </c>
      <c r="J823" s="96"/>
      <c r="K823" s="86">
        <v>75</v>
      </c>
      <c r="L823" s="86">
        <v>150</v>
      </c>
      <c r="M823" s="86">
        <v>149.94999999999999</v>
      </c>
      <c r="N823" s="86">
        <f t="shared" si="12"/>
        <v>0</v>
      </c>
      <c r="O823" s="97" t="s">
        <v>1134</v>
      </c>
      <c r="P823" s="98" t="s">
        <v>120</v>
      </c>
      <c r="Q823">
        <f>--ISNUMBER(IFERROR(SEARCH(Orders!$E18,O823,1),""))</f>
        <v>1</v>
      </c>
      <c r="R823">
        <f>IF(Q823=1,COUNTIF($Q$2:Q823,1),"")</f>
        <v>822</v>
      </c>
      <c r="S823" t="str">
        <f>IFERROR(INDEX($O2:$O986,MATCH(ROWS($Q$2:Q823),$R2:$R986,0)),"")</f>
        <v>W80020-451-M  W Lucie Mid</v>
      </c>
    </row>
    <row r="824" spans="1:19" x14ac:dyDescent="0.25">
      <c r="A824" s="80">
        <v>27</v>
      </c>
      <c r="B824" s="81" t="s">
        <v>1130</v>
      </c>
      <c r="C824" s="95" t="s">
        <v>1131</v>
      </c>
      <c r="D824" s="95" t="s">
        <v>113</v>
      </c>
      <c r="E824" s="95" t="s">
        <v>869</v>
      </c>
      <c r="F824" s="82" t="s">
        <v>1132</v>
      </c>
      <c r="G824" s="83" t="s">
        <v>1138</v>
      </c>
      <c r="H824" s="84" t="s">
        <v>377</v>
      </c>
      <c r="I824" s="82">
        <v>7</v>
      </c>
      <c r="J824" s="96"/>
      <c r="K824" s="86">
        <v>75</v>
      </c>
      <c r="L824" s="86">
        <v>150</v>
      </c>
      <c r="M824" s="86">
        <v>149.94999999999999</v>
      </c>
      <c r="N824" s="86">
        <f t="shared" si="12"/>
        <v>0</v>
      </c>
      <c r="O824" s="97" t="s">
        <v>1134</v>
      </c>
      <c r="P824" s="98" t="s">
        <v>120</v>
      </c>
      <c r="Q824">
        <f>--ISNUMBER(IFERROR(SEARCH(Orders!$E18,O824,1),""))</f>
        <v>1</v>
      </c>
      <c r="R824">
        <f>IF(Q824=1,COUNTIF($Q$2:Q824,1),"")</f>
        <v>823</v>
      </c>
      <c r="S824" t="str">
        <f>IFERROR(INDEX($O2:$O986,MATCH(ROWS($Q$2:Q824),$R2:$R986,0)),"")</f>
        <v>W80020-451-M  W Lucie Mid</v>
      </c>
    </row>
    <row r="825" spans="1:19" x14ac:dyDescent="0.25">
      <c r="A825" s="80">
        <v>27</v>
      </c>
      <c r="B825" s="81" t="s">
        <v>1130</v>
      </c>
      <c r="C825" s="95" t="s">
        <v>1131</v>
      </c>
      <c r="D825" s="95" t="s">
        <v>113</v>
      </c>
      <c r="E825" s="95" t="s">
        <v>869</v>
      </c>
      <c r="F825" s="82" t="s">
        <v>1132</v>
      </c>
      <c r="G825" s="83" t="s">
        <v>1139</v>
      </c>
      <c r="H825" s="84" t="s">
        <v>377</v>
      </c>
      <c r="I825" s="82">
        <v>7.5</v>
      </c>
      <c r="J825" s="96"/>
      <c r="K825" s="86">
        <v>75</v>
      </c>
      <c r="L825" s="86">
        <v>150</v>
      </c>
      <c r="M825" s="86">
        <v>149.94999999999999</v>
      </c>
      <c r="N825" s="86">
        <f t="shared" si="12"/>
        <v>0</v>
      </c>
      <c r="O825" s="97" t="s">
        <v>1134</v>
      </c>
      <c r="P825" s="98" t="s">
        <v>120</v>
      </c>
      <c r="Q825">
        <f>--ISNUMBER(IFERROR(SEARCH(Orders!$E18,O825,1),""))</f>
        <v>1</v>
      </c>
      <c r="R825">
        <f>IF(Q825=1,COUNTIF($Q$2:Q825,1),"")</f>
        <v>824</v>
      </c>
      <c r="S825" t="str">
        <f>IFERROR(INDEX($O2:$O986,MATCH(ROWS($Q$2:Q825),$R2:$R986,0)),"")</f>
        <v>W80020-451-M  W Lucie Mid</v>
      </c>
    </row>
    <row r="826" spans="1:19" x14ac:dyDescent="0.25">
      <c r="A826" s="80">
        <v>27</v>
      </c>
      <c r="B826" s="81" t="s">
        <v>1130</v>
      </c>
      <c r="C826" s="95" t="s">
        <v>1131</v>
      </c>
      <c r="D826" s="95" t="s">
        <v>113</v>
      </c>
      <c r="E826" s="95" t="s">
        <v>869</v>
      </c>
      <c r="F826" s="82" t="s">
        <v>1132</v>
      </c>
      <c r="G826" s="83" t="s">
        <v>1140</v>
      </c>
      <c r="H826" s="84" t="s">
        <v>377</v>
      </c>
      <c r="I826" s="82">
        <v>8</v>
      </c>
      <c r="J826" s="96"/>
      <c r="K826" s="86">
        <v>75</v>
      </c>
      <c r="L826" s="86">
        <v>150</v>
      </c>
      <c r="M826" s="86">
        <v>149.94999999999999</v>
      </c>
      <c r="N826" s="86">
        <f t="shared" si="12"/>
        <v>0</v>
      </c>
      <c r="O826" s="97" t="s">
        <v>1134</v>
      </c>
      <c r="P826" s="98" t="s">
        <v>120</v>
      </c>
      <c r="Q826">
        <f>--ISNUMBER(IFERROR(SEARCH(Orders!$E18,O826,1),""))</f>
        <v>1</v>
      </c>
      <c r="R826">
        <f>IF(Q826=1,COUNTIF($Q$2:Q826,1),"")</f>
        <v>825</v>
      </c>
      <c r="S826" t="str">
        <f>IFERROR(INDEX($O2:$O986,MATCH(ROWS($Q$2:Q826),$R2:$R986,0)),"")</f>
        <v>W80020-451-M  W Lucie Mid</v>
      </c>
    </row>
    <row r="827" spans="1:19" x14ac:dyDescent="0.25">
      <c r="A827" s="80">
        <v>27</v>
      </c>
      <c r="B827" s="81" t="s">
        <v>1130</v>
      </c>
      <c r="C827" s="95" t="s">
        <v>1131</v>
      </c>
      <c r="D827" s="95" t="s">
        <v>113</v>
      </c>
      <c r="E827" s="95" t="s">
        <v>869</v>
      </c>
      <c r="F827" s="82" t="s">
        <v>1132</v>
      </c>
      <c r="G827" s="83" t="s">
        <v>1141</v>
      </c>
      <c r="H827" s="84" t="s">
        <v>377</v>
      </c>
      <c r="I827" s="82">
        <v>8.5</v>
      </c>
      <c r="J827" s="96"/>
      <c r="K827" s="86">
        <v>75</v>
      </c>
      <c r="L827" s="86">
        <v>150</v>
      </c>
      <c r="M827" s="86">
        <v>149.94999999999999</v>
      </c>
      <c r="N827" s="86">
        <f t="shared" si="12"/>
        <v>0</v>
      </c>
      <c r="O827" s="97" t="s">
        <v>1134</v>
      </c>
      <c r="P827" s="98" t="s">
        <v>120</v>
      </c>
      <c r="Q827">
        <f>--ISNUMBER(IFERROR(SEARCH(Orders!$E18,O827,1),""))</f>
        <v>1</v>
      </c>
      <c r="R827">
        <f>IF(Q827=1,COUNTIF($Q$2:Q827,1),"")</f>
        <v>826</v>
      </c>
      <c r="S827" t="str">
        <f>IFERROR(INDEX($O2:$O986,MATCH(ROWS($Q$2:Q827),$R2:$R986,0)),"")</f>
        <v>W80020-451-M  W Lucie Mid</v>
      </c>
    </row>
    <row r="828" spans="1:19" x14ac:dyDescent="0.25">
      <c r="A828" s="80">
        <v>27</v>
      </c>
      <c r="B828" s="81" t="s">
        <v>1130</v>
      </c>
      <c r="C828" s="95" t="s">
        <v>1131</v>
      </c>
      <c r="D828" s="95" t="s">
        <v>113</v>
      </c>
      <c r="E828" s="95" t="s">
        <v>869</v>
      </c>
      <c r="F828" s="82" t="s">
        <v>1132</v>
      </c>
      <c r="G828" s="83" t="s">
        <v>1142</v>
      </c>
      <c r="H828" s="84" t="s">
        <v>377</v>
      </c>
      <c r="I828" s="82">
        <v>9</v>
      </c>
      <c r="J828" s="96"/>
      <c r="K828" s="86">
        <v>75</v>
      </c>
      <c r="L828" s="86">
        <v>150</v>
      </c>
      <c r="M828" s="86">
        <v>149.94999999999999</v>
      </c>
      <c r="N828" s="86">
        <f t="shared" si="12"/>
        <v>0</v>
      </c>
      <c r="O828" s="97" t="s">
        <v>1134</v>
      </c>
      <c r="P828" s="98" t="s">
        <v>120</v>
      </c>
      <c r="Q828">
        <f>--ISNUMBER(IFERROR(SEARCH(Orders!$E18,O828,1),""))</f>
        <v>1</v>
      </c>
      <c r="R828">
        <f>IF(Q828=1,COUNTIF($Q$2:Q828,1),"")</f>
        <v>827</v>
      </c>
      <c r="S828" t="str">
        <f>IFERROR(INDEX($O2:$O986,MATCH(ROWS($Q$2:Q828),$R2:$R986,0)),"")</f>
        <v>W80020-451-M  W Lucie Mid</v>
      </c>
    </row>
    <row r="829" spans="1:19" x14ac:dyDescent="0.25">
      <c r="A829" s="80">
        <v>27</v>
      </c>
      <c r="B829" s="81" t="s">
        <v>1130</v>
      </c>
      <c r="C829" s="95" t="s">
        <v>1131</v>
      </c>
      <c r="D829" s="95" t="s">
        <v>113</v>
      </c>
      <c r="E829" s="95" t="s">
        <v>869</v>
      </c>
      <c r="F829" s="82" t="s">
        <v>1132</v>
      </c>
      <c r="G829" s="83" t="s">
        <v>1143</v>
      </c>
      <c r="H829" s="84" t="s">
        <v>377</v>
      </c>
      <c r="I829" s="82">
        <v>9.5</v>
      </c>
      <c r="J829" s="96"/>
      <c r="K829" s="86">
        <v>75</v>
      </c>
      <c r="L829" s="86">
        <v>150</v>
      </c>
      <c r="M829" s="86">
        <v>149.94999999999999</v>
      </c>
      <c r="N829" s="86">
        <f t="shared" si="12"/>
        <v>0</v>
      </c>
      <c r="O829" s="97" t="s">
        <v>1134</v>
      </c>
      <c r="P829" s="98" t="s">
        <v>120</v>
      </c>
      <c r="Q829">
        <f>--ISNUMBER(IFERROR(SEARCH(Orders!$E18,O829,1),""))</f>
        <v>1</v>
      </c>
      <c r="R829">
        <f>IF(Q829=1,COUNTIF($Q$2:Q829,1),"")</f>
        <v>828</v>
      </c>
      <c r="S829" t="str">
        <f>IFERROR(INDEX($O2:$O986,MATCH(ROWS($Q$2:Q829),$R2:$R986,0)),"")</f>
        <v>W80020-451-M  W Lucie Mid</v>
      </c>
    </row>
    <row r="830" spans="1:19" x14ac:dyDescent="0.25">
      <c r="A830" s="80">
        <v>27</v>
      </c>
      <c r="B830" s="81" t="s">
        <v>1130</v>
      </c>
      <c r="C830" s="95" t="s">
        <v>1131</v>
      </c>
      <c r="D830" s="95" t="s">
        <v>113</v>
      </c>
      <c r="E830" s="95" t="s">
        <v>869</v>
      </c>
      <c r="F830" s="82" t="s">
        <v>1132</v>
      </c>
      <c r="G830" s="83" t="s">
        <v>1144</v>
      </c>
      <c r="H830" s="84" t="s">
        <v>377</v>
      </c>
      <c r="I830" s="82">
        <v>10</v>
      </c>
      <c r="J830" s="96"/>
      <c r="K830" s="86">
        <v>75</v>
      </c>
      <c r="L830" s="86">
        <v>150</v>
      </c>
      <c r="M830" s="86">
        <v>149.94999999999999</v>
      </c>
      <c r="N830" s="86">
        <f t="shared" si="12"/>
        <v>0</v>
      </c>
      <c r="O830" s="97" t="s">
        <v>1134</v>
      </c>
      <c r="P830" s="98" t="s">
        <v>120</v>
      </c>
      <c r="Q830">
        <f>--ISNUMBER(IFERROR(SEARCH(Orders!$E18,O830,1),""))</f>
        <v>1</v>
      </c>
      <c r="R830">
        <f>IF(Q830=1,COUNTIF($Q$2:Q830,1),"")</f>
        <v>829</v>
      </c>
      <c r="S830" t="str">
        <f>IFERROR(INDEX($O2:$O986,MATCH(ROWS($Q$2:Q830),$R2:$R986,0)),"")</f>
        <v>W80020-451-M  W Lucie Mid</v>
      </c>
    </row>
    <row r="831" spans="1:19" x14ac:dyDescent="0.25">
      <c r="A831" s="80">
        <v>27</v>
      </c>
      <c r="B831" s="81" t="s">
        <v>1130</v>
      </c>
      <c r="C831" s="95" t="s">
        <v>1131</v>
      </c>
      <c r="D831" s="95" t="s">
        <v>113</v>
      </c>
      <c r="E831" s="95" t="s">
        <v>869</v>
      </c>
      <c r="F831" s="82" t="s">
        <v>1132</v>
      </c>
      <c r="G831" s="83" t="s">
        <v>1145</v>
      </c>
      <c r="H831" s="84" t="s">
        <v>377</v>
      </c>
      <c r="I831" s="82">
        <v>10.5</v>
      </c>
      <c r="J831" s="96"/>
      <c r="K831" s="86">
        <v>75</v>
      </c>
      <c r="L831" s="86">
        <v>150</v>
      </c>
      <c r="M831" s="86">
        <v>149.94999999999999</v>
      </c>
      <c r="N831" s="86">
        <f t="shared" si="12"/>
        <v>0</v>
      </c>
      <c r="O831" s="97" t="s">
        <v>1134</v>
      </c>
      <c r="P831" s="98" t="s">
        <v>120</v>
      </c>
      <c r="Q831">
        <f>--ISNUMBER(IFERROR(SEARCH(Orders!$E18,O831,1),""))</f>
        <v>1</v>
      </c>
      <c r="R831">
        <f>IF(Q831=1,COUNTIF($Q$2:Q831,1),"")</f>
        <v>830</v>
      </c>
      <c r="S831" t="str">
        <f>IFERROR(INDEX($O2:$O986,MATCH(ROWS($Q$2:Q831),$R2:$R986,0)),"")</f>
        <v>W80020-451-M  W Lucie Mid</v>
      </c>
    </row>
    <row r="832" spans="1:19" x14ac:dyDescent="0.25">
      <c r="A832" s="80">
        <v>27</v>
      </c>
      <c r="B832" s="81" t="s">
        <v>1130</v>
      </c>
      <c r="C832" s="95" t="s">
        <v>1131</v>
      </c>
      <c r="D832" s="95" t="s">
        <v>113</v>
      </c>
      <c r="E832" s="95" t="s">
        <v>869</v>
      </c>
      <c r="F832" s="82" t="s">
        <v>1132</v>
      </c>
      <c r="G832" s="83" t="s">
        <v>1146</v>
      </c>
      <c r="H832" s="84" t="s">
        <v>377</v>
      </c>
      <c r="I832" s="82">
        <v>11</v>
      </c>
      <c r="J832" s="96"/>
      <c r="K832" s="86">
        <v>75</v>
      </c>
      <c r="L832" s="86">
        <v>150</v>
      </c>
      <c r="M832" s="86">
        <v>149.94999999999999</v>
      </c>
      <c r="N832" s="86">
        <f t="shared" si="12"/>
        <v>0</v>
      </c>
      <c r="O832" s="97" t="s">
        <v>1134</v>
      </c>
      <c r="P832" s="98" t="s">
        <v>120</v>
      </c>
      <c r="Q832">
        <f>--ISNUMBER(IFERROR(SEARCH(Orders!$E18,O832,1),""))</f>
        <v>1</v>
      </c>
      <c r="R832">
        <f>IF(Q832=1,COUNTIF($Q$2:Q832,1),"")</f>
        <v>831</v>
      </c>
      <c r="S832" t="str">
        <f>IFERROR(INDEX($O2:$O986,MATCH(ROWS($Q$2:Q832),$R2:$R986,0)),"")</f>
        <v>W80020-451-M  W Lucie Mid</v>
      </c>
    </row>
    <row r="833" spans="1:19" x14ac:dyDescent="0.25">
      <c r="A833" s="80">
        <v>26</v>
      </c>
      <c r="B833" s="81" t="s">
        <v>1147</v>
      </c>
      <c r="C833" s="95" t="s">
        <v>418</v>
      </c>
      <c r="D833" s="95" t="s">
        <v>113</v>
      </c>
      <c r="E833" s="95" t="s">
        <v>927</v>
      </c>
      <c r="F833" s="82" t="s">
        <v>419</v>
      </c>
      <c r="G833" s="83" t="s">
        <v>1148</v>
      </c>
      <c r="H833" s="84" t="s">
        <v>377</v>
      </c>
      <c r="I833" s="82">
        <v>5</v>
      </c>
      <c r="J833" s="96"/>
      <c r="K833" s="86">
        <v>77.5</v>
      </c>
      <c r="L833" s="86">
        <v>155</v>
      </c>
      <c r="M833" s="86">
        <v>154.94999999999999</v>
      </c>
      <c r="N833" s="86">
        <f t="shared" si="12"/>
        <v>0</v>
      </c>
      <c r="O833" s="97" t="s">
        <v>1149</v>
      </c>
      <c r="P833" s="98" t="s">
        <v>120</v>
      </c>
      <c r="Q833">
        <f>--ISNUMBER(IFERROR(SEARCH(Orders!$E18,O833,1),""))</f>
        <v>1</v>
      </c>
      <c r="R833">
        <f>IF(Q833=1,COUNTIF($Q$2:Q833,1),"")</f>
        <v>832</v>
      </c>
      <c r="S833" t="str">
        <f>IFERROR(INDEX($O2:$O986,MATCH(ROWS($Q$2:Q833),$R2:$R986,0)),"")</f>
        <v>W80021-305-M  W Lucie Chelsea</v>
      </c>
    </row>
    <row r="834" spans="1:19" x14ac:dyDescent="0.25">
      <c r="A834" s="80">
        <v>26</v>
      </c>
      <c r="B834" s="81" t="s">
        <v>1147</v>
      </c>
      <c r="C834" s="95" t="s">
        <v>418</v>
      </c>
      <c r="D834" s="95" t="s">
        <v>113</v>
      </c>
      <c r="E834" s="95" t="s">
        <v>927</v>
      </c>
      <c r="F834" s="82" t="s">
        <v>419</v>
      </c>
      <c r="G834" s="83" t="s">
        <v>1150</v>
      </c>
      <c r="H834" s="84" t="s">
        <v>377</v>
      </c>
      <c r="I834" s="82">
        <v>5.5</v>
      </c>
      <c r="J834" s="96"/>
      <c r="K834" s="86">
        <v>77.5</v>
      </c>
      <c r="L834" s="86">
        <v>155</v>
      </c>
      <c r="M834" s="86">
        <v>154.94999999999999</v>
      </c>
      <c r="N834" s="86">
        <f t="shared" ref="N834:N897" si="13">J834*K834</f>
        <v>0</v>
      </c>
      <c r="O834" s="97" t="s">
        <v>1149</v>
      </c>
      <c r="P834" s="98" t="s">
        <v>120</v>
      </c>
      <c r="Q834">
        <f>--ISNUMBER(IFERROR(SEARCH(Orders!$E18,O834,1),""))</f>
        <v>1</v>
      </c>
      <c r="R834">
        <f>IF(Q834=1,COUNTIF($Q$2:Q834,1),"")</f>
        <v>833</v>
      </c>
      <c r="S834" t="str">
        <f>IFERROR(INDEX($O2:$O986,MATCH(ROWS($Q$2:Q834),$R2:$R986,0)),"")</f>
        <v>W80021-305-M  W Lucie Chelsea</v>
      </c>
    </row>
    <row r="835" spans="1:19" x14ac:dyDescent="0.25">
      <c r="A835" s="80">
        <v>26</v>
      </c>
      <c r="B835" s="81" t="s">
        <v>1147</v>
      </c>
      <c r="C835" s="95" t="s">
        <v>418</v>
      </c>
      <c r="D835" s="95" t="s">
        <v>113</v>
      </c>
      <c r="E835" s="95" t="s">
        <v>927</v>
      </c>
      <c r="F835" s="82" t="s">
        <v>419</v>
      </c>
      <c r="G835" s="83" t="s">
        <v>1151</v>
      </c>
      <c r="H835" s="84" t="s">
        <v>377</v>
      </c>
      <c r="I835" s="82">
        <v>6</v>
      </c>
      <c r="J835" s="96"/>
      <c r="K835" s="86">
        <v>77.5</v>
      </c>
      <c r="L835" s="86">
        <v>155</v>
      </c>
      <c r="M835" s="86">
        <v>154.94999999999999</v>
      </c>
      <c r="N835" s="86">
        <f t="shared" si="13"/>
        <v>0</v>
      </c>
      <c r="O835" s="97" t="s">
        <v>1149</v>
      </c>
      <c r="P835" s="98" t="s">
        <v>120</v>
      </c>
      <c r="Q835">
        <f>--ISNUMBER(IFERROR(SEARCH(Orders!$E18,O835,1),""))</f>
        <v>1</v>
      </c>
      <c r="R835">
        <f>IF(Q835=1,COUNTIF($Q$2:Q835,1),"")</f>
        <v>834</v>
      </c>
      <c r="S835" t="str">
        <f>IFERROR(INDEX($O2:$O986,MATCH(ROWS($Q$2:Q835),$R2:$R986,0)),"")</f>
        <v>W80021-305-M  W Lucie Chelsea</v>
      </c>
    </row>
    <row r="836" spans="1:19" x14ac:dyDescent="0.25">
      <c r="A836" s="80">
        <v>26</v>
      </c>
      <c r="B836" s="81" t="s">
        <v>1147</v>
      </c>
      <c r="C836" s="95" t="s">
        <v>418</v>
      </c>
      <c r="D836" s="95" t="s">
        <v>113</v>
      </c>
      <c r="E836" s="95" t="s">
        <v>927</v>
      </c>
      <c r="F836" s="82" t="s">
        <v>419</v>
      </c>
      <c r="G836" s="83" t="s">
        <v>1152</v>
      </c>
      <c r="H836" s="84" t="s">
        <v>377</v>
      </c>
      <c r="I836" s="82">
        <v>6.5</v>
      </c>
      <c r="J836" s="96"/>
      <c r="K836" s="86">
        <v>77.5</v>
      </c>
      <c r="L836" s="86">
        <v>155</v>
      </c>
      <c r="M836" s="86">
        <v>154.94999999999999</v>
      </c>
      <c r="N836" s="86">
        <f t="shared" si="13"/>
        <v>0</v>
      </c>
      <c r="O836" s="97" t="s">
        <v>1149</v>
      </c>
      <c r="P836" s="98" t="s">
        <v>120</v>
      </c>
      <c r="Q836">
        <f>--ISNUMBER(IFERROR(SEARCH(Orders!$E18,O836,1),""))</f>
        <v>1</v>
      </c>
      <c r="R836">
        <f>IF(Q836=1,COUNTIF($Q$2:Q836,1),"")</f>
        <v>835</v>
      </c>
      <c r="S836" t="str">
        <f>IFERROR(INDEX($O2:$O986,MATCH(ROWS($Q$2:Q836),$R2:$R986,0)),"")</f>
        <v>W80021-305-M  W Lucie Chelsea</v>
      </c>
    </row>
    <row r="837" spans="1:19" x14ac:dyDescent="0.25">
      <c r="A837" s="80">
        <v>26</v>
      </c>
      <c r="B837" s="81" t="s">
        <v>1147</v>
      </c>
      <c r="C837" s="95" t="s">
        <v>418</v>
      </c>
      <c r="D837" s="95" t="s">
        <v>113</v>
      </c>
      <c r="E837" s="95" t="s">
        <v>927</v>
      </c>
      <c r="F837" s="82" t="s">
        <v>419</v>
      </c>
      <c r="G837" s="83" t="s">
        <v>1153</v>
      </c>
      <c r="H837" s="84" t="s">
        <v>377</v>
      </c>
      <c r="I837" s="82">
        <v>7</v>
      </c>
      <c r="J837" s="96"/>
      <c r="K837" s="86">
        <v>77.5</v>
      </c>
      <c r="L837" s="86">
        <v>155</v>
      </c>
      <c r="M837" s="86">
        <v>154.94999999999999</v>
      </c>
      <c r="N837" s="86">
        <f t="shared" si="13"/>
        <v>0</v>
      </c>
      <c r="O837" s="97" t="s">
        <v>1149</v>
      </c>
      <c r="P837" s="98" t="s">
        <v>120</v>
      </c>
      <c r="Q837">
        <f>--ISNUMBER(IFERROR(SEARCH(Orders!$E18,O837,1),""))</f>
        <v>1</v>
      </c>
      <c r="R837">
        <f>IF(Q837=1,COUNTIF($Q$2:Q837,1),"")</f>
        <v>836</v>
      </c>
      <c r="S837" t="str">
        <f>IFERROR(INDEX($O2:$O986,MATCH(ROWS($Q$2:Q837),$R2:$R986,0)),"")</f>
        <v>W80021-305-M  W Lucie Chelsea</v>
      </c>
    </row>
    <row r="838" spans="1:19" x14ac:dyDescent="0.25">
      <c r="A838" s="80">
        <v>26</v>
      </c>
      <c r="B838" s="81" t="s">
        <v>1147</v>
      </c>
      <c r="C838" s="95" t="s">
        <v>418</v>
      </c>
      <c r="D838" s="95" t="s">
        <v>113</v>
      </c>
      <c r="E838" s="95" t="s">
        <v>927</v>
      </c>
      <c r="F838" s="82" t="s">
        <v>419</v>
      </c>
      <c r="G838" s="83" t="s">
        <v>1154</v>
      </c>
      <c r="H838" s="84" t="s">
        <v>377</v>
      </c>
      <c r="I838" s="82">
        <v>7.5</v>
      </c>
      <c r="J838" s="96"/>
      <c r="K838" s="86">
        <v>77.5</v>
      </c>
      <c r="L838" s="86">
        <v>155</v>
      </c>
      <c r="M838" s="86">
        <v>154.94999999999999</v>
      </c>
      <c r="N838" s="86">
        <f t="shared" si="13"/>
        <v>0</v>
      </c>
      <c r="O838" s="97" t="s">
        <v>1149</v>
      </c>
      <c r="P838" s="98" t="s">
        <v>120</v>
      </c>
      <c r="Q838">
        <f>--ISNUMBER(IFERROR(SEARCH(Orders!$E18,O838,1),""))</f>
        <v>1</v>
      </c>
      <c r="R838">
        <f>IF(Q838=1,COUNTIF($Q$2:Q838,1),"")</f>
        <v>837</v>
      </c>
      <c r="S838" t="str">
        <f>IFERROR(INDEX($O2:$O986,MATCH(ROWS($Q$2:Q838),$R2:$R986,0)),"")</f>
        <v>W80021-305-M  W Lucie Chelsea</v>
      </c>
    </row>
    <row r="839" spans="1:19" x14ac:dyDescent="0.25">
      <c r="A839" s="80">
        <v>26</v>
      </c>
      <c r="B839" s="81" t="s">
        <v>1147</v>
      </c>
      <c r="C839" s="95" t="s">
        <v>418</v>
      </c>
      <c r="D839" s="95" t="s">
        <v>113</v>
      </c>
      <c r="E839" s="95" t="s">
        <v>927</v>
      </c>
      <c r="F839" s="82" t="s">
        <v>419</v>
      </c>
      <c r="G839" s="83" t="s">
        <v>1155</v>
      </c>
      <c r="H839" s="84" t="s">
        <v>377</v>
      </c>
      <c r="I839" s="82">
        <v>8</v>
      </c>
      <c r="J839" s="96"/>
      <c r="K839" s="86">
        <v>77.5</v>
      </c>
      <c r="L839" s="86">
        <v>155</v>
      </c>
      <c r="M839" s="86">
        <v>154.94999999999999</v>
      </c>
      <c r="N839" s="86">
        <f t="shared" si="13"/>
        <v>0</v>
      </c>
      <c r="O839" s="97" t="s">
        <v>1149</v>
      </c>
      <c r="P839" s="98" t="s">
        <v>120</v>
      </c>
      <c r="Q839">
        <f>--ISNUMBER(IFERROR(SEARCH(Orders!$E18,O839,1),""))</f>
        <v>1</v>
      </c>
      <c r="R839">
        <f>IF(Q839=1,COUNTIF($Q$2:Q839,1),"")</f>
        <v>838</v>
      </c>
      <c r="S839" t="str">
        <f>IFERROR(INDEX($O2:$O986,MATCH(ROWS($Q$2:Q839),$R2:$R986,0)),"")</f>
        <v>W80021-305-M  W Lucie Chelsea</v>
      </c>
    </row>
    <row r="840" spans="1:19" x14ac:dyDescent="0.25">
      <c r="A840" s="80">
        <v>26</v>
      </c>
      <c r="B840" s="81" t="s">
        <v>1147</v>
      </c>
      <c r="C840" s="95" t="s">
        <v>418</v>
      </c>
      <c r="D840" s="95" t="s">
        <v>113</v>
      </c>
      <c r="E840" s="95" t="s">
        <v>927</v>
      </c>
      <c r="F840" s="82" t="s">
        <v>419</v>
      </c>
      <c r="G840" s="83" t="s">
        <v>1156</v>
      </c>
      <c r="H840" s="84" t="s">
        <v>377</v>
      </c>
      <c r="I840" s="82">
        <v>8.5</v>
      </c>
      <c r="J840" s="96"/>
      <c r="K840" s="86">
        <v>77.5</v>
      </c>
      <c r="L840" s="86">
        <v>155</v>
      </c>
      <c r="M840" s="86">
        <v>154.94999999999999</v>
      </c>
      <c r="N840" s="86">
        <f t="shared" si="13"/>
        <v>0</v>
      </c>
      <c r="O840" s="97" t="s">
        <v>1149</v>
      </c>
      <c r="P840" s="98" t="s">
        <v>120</v>
      </c>
      <c r="Q840">
        <f>--ISNUMBER(IFERROR(SEARCH(Orders!$E18,O840,1),""))</f>
        <v>1</v>
      </c>
      <c r="R840">
        <f>IF(Q840=1,COUNTIF($Q$2:Q840,1),"")</f>
        <v>839</v>
      </c>
      <c r="S840" t="str">
        <f>IFERROR(INDEX($O2:$O986,MATCH(ROWS($Q$2:Q840),$R2:$R986,0)),"")</f>
        <v>W80021-305-M  W Lucie Chelsea</v>
      </c>
    </row>
    <row r="841" spans="1:19" x14ac:dyDescent="0.25">
      <c r="A841" s="80">
        <v>26</v>
      </c>
      <c r="B841" s="81" t="s">
        <v>1147</v>
      </c>
      <c r="C841" s="95" t="s">
        <v>418</v>
      </c>
      <c r="D841" s="95" t="s">
        <v>113</v>
      </c>
      <c r="E841" s="95" t="s">
        <v>927</v>
      </c>
      <c r="F841" s="82" t="s">
        <v>419</v>
      </c>
      <c r="G841" s="83" t="s">
        <v>1157</v>
      </c>
      <c r="H841" s="84" t="s">
        <v>377</v>
      </c>
      <c r="I841" s="82">
        <v>9</v>
      </c>
      <c r="J841" s="96"/>
      <c r="K841" s="86">
        <v>77.5</v>
      </c>
      <c r="L841" s="86">
        <v>155</v>
      </c>
      <c r="M841" s="86">
        <v>154.94999999999999</v>
      </c>
      <c r="N841" s="86">
        <f t="shared" si="13"/>
        <v>0</v>
      </c>
      <c r="O841" s="97" t="s">
        <v>1149</v>
      </c>
      <c r="P841" s="98" t="s">
        <v>120</v>
      </c>
      <c r="Q841">
        <f>--ISNUMBER(IFERROR(SEARCH(Orders!$E18,O841,1),""))</f>
        <v>1</v>
      </c>
      <c r="R841">
        <f>IF(Q841=1,COUNTIF($Q$2:Q841,1),"")</f>
        <v>840</v>
      </c>
      <c r="S841" t="str">
        <f>IFERROR(INDEX($O2:$O986,MATCH(ROWS($Q$2:Q841),$R2:$R986,0)),"")</f>
        <v>W80021-305-M  W Lucie Chelsea</v>
      </c>
    </row>
    <row r="842" spans="1:19" x14ac:dyDescent="0.25">
      <c r="A842" s="80">
        <v>26</v>
      </c>
      <c r="B842" s="81" t="s">
        <v>1147</v>
      </c>
      <c r="C842" s="95" t="s">
        <v>418</v>
      </c>
      <c r="D842" s="95" t="s">
        <v>113</v>
      </c>
      <c r="E842" s="95" t="s">
        <v>927</v>
      </c>
      <c r="F842" s="82" t="s">
        <v>419</v>
      </c>
      <c r="G842" s="83" t="s">
        <v>1158</v>
      </c>
      <c r="H842" s="84" t="s">
        <v>377</v>
      </c>
      <c r="I842" s="82">
        <v>9.5</v>
      </c>
      <c r="J842" s="96"/>
      <c r="K842" s="86">
        <v>77.5</v>
      </c>
      <c r="L842" s="86">
        <v>155</v>
      </c>
      <c r="M842" s="86">
        <v>154.94999999999999</v>
      </c>
      <c r="N842" s="86">
        <f t="shared" si="13"/>
        <v>0</v>
      </c>
      <c r="O842" s="97" t="s">
        <v>1149</v>
      </c>
      <c r="P842" s="98" t="s">
        <v>120</v>
      </c>
      <c r="Q842">
        <f>--ISNUMBER(IFERROR(SEARCH(Orders!$E18,O842,1),""))</f>
        <v>1</v>
      </c>
      <c r="R842">
        <f>IF(Q842=1,COUNTIF($Q$2:Q842,1),"")</f>
        <v>841</v>
      </c>
      <c r="S842" t="str">
        <f>IFERROR(INDEX($O2:$O986,MATCH(ROWS($Q$2:Q842),$R2:$R986,0)),"")</f>
        <v>W80021-305-M  W Lucie Chelsea</v>
      </c>
    </row>
    <row r="843" spans="1:19" x14ac:dyDescent="0.25">
      <c r="A843" s="80">
        <v>26</v>
      </c>
      <c r="B843" s="81" t="s">
        <v>1147</v>
      </c>
      <c r="C843" s="95" t="s">
        <v>418</v>
      </c>
      <c r="D843" s="95" t="s">
        <v>113</v>
      </c>
      <c r="E843" s="95" t="s">
        <v>927</v>
      </c>
      <c r="F843" s="82" t="s">
        <v>419</v>
      </c>
      <c r="G843" s="83" t="s">
        <v>1159</v>
      </c>
      <c r="H843" s="84" t="s">
        <v>377</v>
      </c>
      <c r="I843" s="82">
        <v>10</v>
      </c>
      <c r="J843" s="96"/>
      <c r="K843" s="86">
        <v>77.5</v>
      </c>
      <c r="L843" s="86">
        <v>155</v>
      </c>
      <c r="M843" s="86">
        <v>154.94999999999999</v>
      </c>
      <c r="N843" s="86">
        <f t="shared" si="13"/>
        <v>0</v>
      </c>
      <c r="O843" s="97" t="s">
        <v>1149</v>
      </c>
      <c r="P843" s="98" t="s">
        <v>120</v>
      </c>
      <c r="Q843">
        <f>--ISNUMBER(IFERROR(SEARCH(Orders!$E18,O843,1),""))</f>
        <v>1</v>
      </c>
      <c r="R843">
        <f>IF(Q843=1,COUNTIF($Q$2:Q843,1),"")</f>
        <v>842</v>
      </c>
      <c r="S843" t="str">
        <f>IFERROR(INDEX($O2:$O986,MATCH(ROWS($Q$2:Q843),$R2:$R986,0)),"")</f>
        <v>W80021-305-M  W Lucie Chelsea</v>
      </c>
    </row>
    <row r="844" spans="1:19" x14ac:dyDescent="0.25">
      <c r="A844" s="80">
        <v>26</v>
      </c>
      <c r="B844" s="81" t="s">
        <v>1147</v>
      </c>
      <c r="C844" s="95" t="s">
        <v>418</v>
      </c>
      <c r="D844" s="95" t="s">
        <v>113</v>
      </c>
      <c r="E844" s="95" t="s">
        <v>927</v>
      </c>
      <c r="F844" s="82" t="s">
        <v>419</v>
      </c>
      <c r="G844" s="83" t="s">
        <v>1160</v>
      </c>
      <c r="H844" s="84" t="s">
        <v>377</v>
      </c>
      <c r="I844" s="82">
        <v>10.5</v>
      </c>
      <c r="J844" s="96"/>
      <c r="K844" s="86">
        <v>77.5</v>
      </c>
      <c r="L844" s="86">
        <v>155</v>
      </c>
      <c r="M844" s="86">
        <v>154.94999999999999</v>
      </c>
      <c r="N844" s="86">
        <f t="shared" si="13"/>
        <v>0</v>
      </c>
      <c r="O844" s="97" t="s">
        <v>1149</v>
      </c>
      <c r="P844" s="98" t="s">
        <v>120</v>
      </c>
      <c r="Q844">
        <f>--ISNUMBER(IFERROR(SEARCH(Orders!$E18,O844,1),""))</f>
        <v>1</v>
      </c>
      <c r="R844">
        <f>IF(Q844=1,COUNTIF($Q$2:Q844,1),"")</f>
        <v>843</v>
      </c>
      <c r="S844" t="str">
        <f>IFERROR(INDEX($O2:$O986,MATCH(ROWS($Q$2:Q844),$R2:$R986,0)),"")</f>
        <v>W80021-305-M  W Lucie Chelsea</v>
      </c>
    </row>
    <row r="845" spans="1:19" x14ac:dyDescent="0.25">
      <c r="A845" s="80">
        <v>26</v>
      </c>
      <c r="B845" s="81" t="s">
        <v>1147</v>
      </c>
      <c r="C845" s="95" t="s">
        <v>418</v>
      </c>
      <c r="D845" s="95" t="s">
        <v>113</v>
      </c>
      <c r="E845" s="95" t="s">
        <v>927</v>
      </c>
      <c r="F845" s="82" t="s">
        <v>419</v>
      </c>
      <c r="G845" s="83" t="s">
        <v>1161</v>
      </c>
      <c r="H845" s="84" t="s">
        <v>377</v>
      </c>
      <c r="I845" s="82">
        <v>11</v>
      </c>
      <c r="J845" s="96"/>
      <c r="K845" s="86">
        <v>77.5</v>
      </c>
      <c r="L845" s="86">
        <v>155</v>
      </c>
      <c r="M845" s="86">
        <v>154.94999999999999</v>
      </c>
      <c r="N845" s="86">
        <f t="shared" si="13"/>
        <v>0</v>
      </c>
      <c r="O845" s="97" t="s">
        <v>1149</v>
      </c>
      <c r="P845" s="98" t="s">
        <v>120</v>
      </c>
      <c r="Q845">
        <f>--ISNUMBER(IFERROR(SEARCH(Orders!$E18,O845,1),""))</f>
        <v>1</v>
      </c>
      <c r="R845">
        <f>IF(Q845=1,COUNTIF($Q$2:Q845,1),"")</f>
        <v>844</v>
      </c>
      <c r="S845" t="str">
        <f>IFERROR(INDEX($O2:$O986,MATCH(ROWS($Q$2:Q845),$R2:$R986,0)),"")</f>
        <v>W80021-305-M  W Lucie Chelsea</v>
      </c>
    </row>
    <row r="846" spans="1:19" x14ac:dyDescent="0.25">
      <c r="A846" s="80">
        <v>26</v>
      </c>
      <c r="B846" s="81" t="s">
        <v>1147</v>
      </c>
      <c r="C846" s="95" t="s">
        <v>1162</v>
      </c>
      <c r="D846" s="95" t="s">
        <v>113</v>
      </c>
      <c r="E846" s="95" t="s">
        <v>927</v>
      </c>
      <c r="F846" s="82" t="s">
        <v>1163</v>
      </c>
      <c r="G846" s="83" t="s">
        <v>1164</v>
      </c>
      <c r="H846" s="84" t="s">
        <v>377</v>
      </c>
      <c r="I846" s="82">
        <v>5</v>
      </c>
      <c r="J846" s="96"/>
      <c r="K846" s="86">
        <v>77.5</v>
      </c>
      <c r="L846" s="86">
        <v>155</v>
      </c>
      <c r="M846" s="86">
        <v>154.94999999999999</v>
      </c>
      <c r="N846" s="86">
        <f t="shared" si="13"/>
        <v>0</v>
      </c>
      <c r="O846" s="97" t="s">
        <v>1165</v>
      </c>
      <c r="P846" s="98" t="s">
        <v>120</v>
      </c>
      <c r="Q846">
        <f>--ISNUMBER(IFERROR(SEARCH(Orders!$E18,O846,1),""))</f>
        <v>1</v>
      </c>
      <c r="R846">
        <f>IF(Q846=1,COUNTIF($Q$2:Q846,1),"")</f>
        <v>845</v>
      </c>
      <c r="S846" t="str">
        <f>IFERROR(INDEX($O2:$O986,MATCH(ROWS($Q$2:Q846),$R2:$R986,0)),"")</f>
        <v>W80021-337-M  W Lucie Chelsea</v>
      </c>
    </row>
    <row r="847" spans="1:19" x14ac:dyDescent="0.25">
      <c r="A847" s="80">
        <v>26</v>
      </c>
      <c r="B847" s="81" t="s">
        <v>1147</v>
      </c>
      <c r="C847" s="95" t="s">
        <v>1162</v>
      </c>
      <c r="D847" s="95" t="s">
        <v>113</v>
      </c>
      <c r="E847" s="95" t="s">
        <v>927</v>
      </c>
      <c r="F847" s="82" t="s">
        <v>1163</v>
      </c>
      <c r="G847" s="83" t="s">
        <v>1166</v>
      </c>
      <c r="H847" s="84" t="s">
        <v>377</v>
      </c>
      <c r="I847" s="82">
        <v>5.5</v>
      </c>
      <c r="J847" s="96"/>
      <c r="K847" s="86">
        <v>77.5</v>
      </c>
      <c r="L847" s="86">
        <v>155</v>
      </c>
      <c r="M847" s="86">
        <v>154.94999999999999</v>
      </c>
      <c r="N847" s="86">
        <f t="shared" si="13"/>
        <v>0</v>
      </c>
      <c r="O847" s="97" t="s">
        <v>1165</v>
      </c>
      <c r="P847" s="98" t="s">
        <v>120</v>
      </c>
      <c r="Q847">
        <f>--ISNUMBER(IFERROR(SEARCH(Orders!$E18,O847,1),""))</f>
        <v>1</v>
      </c>
      <c r="R847">
        <f>IF(Q847=1,COUNTIF($Q$2:Q847,1),"")</f>
        <v>846</v>
      </c>
      <c r="S847" t="str">
        <f>IFERROR(INDEX($O2:$O986,MATCH(ROWS($Q$2:Q847),$R2:$R986,0)),"")</f>
        <v>W80021-337-M  W Lucie Chelsea</v>
      </c>
    </row>
    <row r="848" spans="1:19" x14ac:dyDescent="0.25">
      <c r="A848" s="80">
        <v>26</v>
      </c>
      <c r="B848" s="81" t="s">
        <v>1147</v>
      </c>
      <c r="C848" s="95" t="s">
        <v>1162</v>
      </c>
      <c r="D848" s="95" t="s">
        <v>113</v>
      </c>
      <c r="E848" s="95" t="s">
        <v>927</v>
      </c>
      <c r="F848" s="82" t="s">
        <v>1163</v>
      </c>
      <c r="G848" s="83" t="s">
        <v>1167</v>
      </c>
      <c r="H848" s="84" t="s">
        <v>377</v>
      </c>
      <c r="I848" s="82">
        <v>6</v>
      </c>
      <c r="J848" s="96"/>
      <c r="K848" s="86">
        <v>77.5</v>
      </c>
      <c r="L848" s="86">
        <v>155</v>
      </c>
      <c r="M848" s="86">
        <v>154.94999999999999</v>
      </c>
      <c r="N848" s="86">
        <f t="shared" si="13"/>
        <v>0</v>
      </c>
      <c r="O848" s="97" t="s">
        <v>1165</v>
      </c>
      <c r="P848" s="98" t="s">
        <v>120</v>
      </c>
      <c r="Q848">
        <f>--ISNUMBER(IFERROR(SEARCH(Orders!$E18,O848,1),""))</f>
        <v>1</v>
      </c>
      <c r="R848">
        <f>IF(Q848=1,COUNTIF($Q$2:Q848,1),"")</f>
        <v>847</v>
      </c>
      <c r="S848" t="str">
        <f>IFERROR(INDEX($O2:$O986,MATCH(ROWS($Q$2:Q848),$R2:$R986,0)),"")</f>
        <v>W80021-337-M  W Lucie Chelsea</v>
      </c>
    </row>
    <row r="849" spans="1:19" x14ac:dyDescent="0.25">
      <c r="A849" s="80">
        <v>26</v>
      </c>
      <c r="B849" s="81" t="s">
        <v>1147</v>
      </c>
      <c r="C849" s="95" t="s">
        <v>1162</v>
      </c>
      <c r="D849" s="95" t="s">
        <v>113</v>
      </c>
      <c r="E849" s="95" t="s">
        <v>927</v>
      </c>
      <c r="F849" s="82" t="s">
        <v>1163</v>
      </c>
      <c r="G849" s="83" t="s">
        <v>1168</v>
      </c>
      <c r="H849" s="84" t="s">
        <v>377</v>
      </c>
      <c r="I849" s="82">
        <v>6.5</v>
      </c>
      <c r="J849" s="96"/>
      <c r="K849" s="86">
        <v>77.5</v>
      </c>
      <c r="L849" s="86">
        <v>155</v>
      </c>
      <c r="M849" s="86">
        <v>154.94999999999999</v>
      </c>
      <c r="N849" s="86">
        <f t="shared" si="13"/>
        <v>0</v>
      </c>
      <c r="O849" s="97" t="s">
        <v>1165</v>
      </c>
      <c r="P849" s="98" t="s">
        <v>120</v>
      </c>
      <c r="Q849">
        <f>--ISNUMBER(IFERROR(SEARCH(Orders!$E18,O849,1),""))</f>
        <v>1</v>
      </c>
      <c r="R849">
        <f>IF(Q849=1,COUNTIF($Q$2:Q849,1),"")</f>
        <v>848</v>
      </c>
      <c r="S849" t="str">
        <f>IFERROR(INDEX($O2:$O986,MATCH(ROWS($Q$2:Q849),$R2:$R986,0)),"")</f>
        <v>W80021-337-M  W Lucie Chelsea</v>
      </c>
    </row>
    <row r="850" spans="1:19" x14ac:dyDescent="0.25">
      <c r="A850" s="80">
        <v>26</v>
      </c>
      <c r="B850" s="81" t="s">
        <v>1147</v>
      </c>
      <c r="C850" s="95" t="s">
        <v>1162</v>
      </c>
      <c r="D850" s="95" t="s">
        <v>113</v>
      </c>
      <c r="E850" s="95" t="s">
        <v>927</v>
      </c>
      <c r="F850" s="82" t="s">
        <v>1163</v>
      </c>
      <c r="G850" s="83" t="s">
        <v>1169</v>
      </c>
      <c r="H850" s="84" t="s">
        <v>377</v>
      </c>
      <c r="I850" s="82">
        <v>7</v>
      </c>
      <c r="J850" s="96"/>
      <c r="K850" s="86">
        <v>77.5</v>
      </c>
      <c r="L850" s="86">
        <v>155</v>
      </c>
      <c r="M850" s="86">
        <v>154.94999999999999</v>
      </c>
      <c r="N850" s="86">
        <f t="shared" si="13"/>
        <v>0</v>
      </c>
      <c r="O850" s="97" t="s">
        <v>1165</v>
      </c>
      <c r="P850" s="98" t="s">
        <v>120</v>
      </c>
      <c r="Q850">
        <f>--ISNUMBER(IFERROR(SEARCH(Orders!$E18,O850,1),""))</f>
        <v>1</v>
      </c>
      <c r="R850">
        <f>IF(Q850=1,COUNTIF($Q$2:Q850,1),"")</f>
        <v>849</v>
      </c>
      <c r="S850" t="str">
        <f>IFERROR(INDEX($O2:$O986,MATCH(ROWS($Q$2:Q850),$R2:$R986,0)),"")</f>
        <v>W80021-337-M  W Lucie Chelsea</v>
      </c>
    </row>
    <row r="851" spans="1:19" x14ac:dyDescent="0.25">
      <c r="A851" s="80">
        <v>26</v>
      </c>
      <c r="B851" s="81" t="s">
        <v>1147</v>
      </c>
      <c r="C851" s="95" t="s">
        <v>1162</v>
      </c>
      <c r="D851" s="95" t="s">
        <v>113</v>
      </c>
      <c r="E851" s="95" t="s">
        <v>927</v>
      </c>
      <c r="F851" s="82" t="s">
        <v>1163</v>
      </c>
      <c r="G851" s="83" t="s">
        <v>1170</v>
      </c>
      <c r="H851" s="84" t="s">
        <v>377</v>
      </c>
      <c r="I851" s="82">
        <v>7.5</v>
      </c>
      <c r="J851" s="96"/>
      <c r="K851" s="86">
        <v>77.5</v>
      </c>
      <c r="L851" s="86">
        <v>155</v>
      </c>
      <c r="M851" s="86">
        <v>154.94999999999999</v>
      </c>
      <c r="N851" s="86">
        <f t="shared" si="13"/>
        <v>0</v>
      </c>
      <c r="O851" s="97" t="s">
        <v>1165</v>
      </c>
      <c r="P851" s="98" t="s">
        <v>120</v>
      </c>
      <c r="Q851">
        <f>--ISNUMBER(IFERROR(SEARCH(Orders!$E18,O851,1),""))</f>
        <v>1</v>
      </c>
      <c r="R851">
        <f>IF(Q851=1,COUNTIF($Q$2:Q851,1),"")</f>
        <v>850</v>
      </c>
      <c r="S851" t="str">
        <f>IFERROR(INDEX($O2:$O986,MATCH(ROWS($Q$2:Q851),$R2:$R986,0)),"")</f>
        <v>W80021-337-M  W Lucie Chelsea</v>
      </c>
    </row>
    <row r="852" spans="1:19" x14ac:dyDescent="0.25">
      <c r="A852" s="80">
        <v>26</v>
      </c>
      <c r="B852" s="81" t="s">
        <v>1147</v>
      </c>
      <c r="C852" s="95" t="s">
        <v>1162</v>
      </c>
      <c r="D852" s="95" t="s">
        <v>113</v>
      </c>
      <c r="E852" s="95" t="s">
        <v>927</v>
      </c>
      <c r="F852" s="82" t="s">
        <v>1163</v>
      </c>
      <c r="G852" s="83" t="s">
        <v>1171</v>
      </c>
      <c r="H852" s="84" t="s">
        <v>377</v>
      </c>
      <c r="I852" s="82">
        <v>8</v>
      </c>
      <c r="J852" s="96"/>
      <c r="K852" s="86">
        <v>77.5</v>
      </c>
      <c r="L852" s="86">
        <v>155</v>
      </c>
      <c r="M852" s="86">
        <v>154.94999999999999</v>
      </c>
      <c r="N852" s="86">
        <f t="shared" si="13"/>
        <v>0</v>
      </c>
      <c r="O852" s="97" t="s">
        <v>1165</v>
      </c>
      <c r="P852" s="98" t="s">
        <v>120</v>
      </c>
      <c r="Q852">
        <f>--ISNUMBER(IFERROR(SEARCH(Orders!$E18,O852,1),""))</f>
        <v>1</v>
      </c>
      <c r="R852">
        <f>IF(Q852=1,COUNTIF($Q$2:Q852,1),"")</f>
        <v>851</v>
      </c>
      <c r="S852" t="str">
        <f>IFERROR(INDEX($O2:$O986,MATCH(ROWS($Q$2:Q852),$R2:$R986,0)),"")</f>
        <v>W80021-337-M  W Lucie Chelsea</v>
      </c>
    </row>
    <row r="853" spans="1:19" x14ac:dyDescent="0.25">
      <c r="A853" s="80">
        <v>26</v>
      </c>
      <c r="B853" s="81" t="s">
        <v>1147</v>
      </c>
      <c r="C853" s="95" t="s">
        <v>1162</v>
      </c>
      <c r="D853" s="95" t="s">
        <v>113</v>
      </c>
      <c r="E853" s="95" t="s">
        <v>927</v>
      </c>
      <c r="F853" s="82" t="s">
        <v>1163</v>
      </c>
      <c r="G853" s="83" t="s">
        <v>1172</v>
      </c>
      <c r="H853" s="84" t="s">
        <v>377</v>
      </c>
      <c r="I853" s="82">
        <v>8.5</v>
      </c>
      <c r="J853" s="96"/>
      <c r="K853" s="86">
        <v>77.5</v>
      </c>
      <c r="L853" s="86">
        <v>155</v>
      </c>
      <c r="M853" s="86">
        <v>154.94999999999999</v>
      </c>
      <c r="N853" s="86">
        <f t="shared" si="13"/>
        <v>0</v>
      </c>
      <c r="O853" s="97" t="s">
        <v>1165</v>
      </c>
      <c r="P853" s="98" t="s">
        <v>120</v>
      </c>
      <c r="Q853">
        <f>--ISNUMBER(IFERROR(SEARCH(Orders!$E18,O853,1),""))</f>
        <v>1</v>
      </c>
      <c r="R853">
        <f>IF(Q853=1,COUNTIF($Q$2:Q853,1),"")</f>
        <v>852</v>
      </c>
      <c r="S853" t="str">
        <f>IFERROR(INDEX($O2:$O986,MATCH(ROWS($Q$2:Q853),$R2:$R986,0)),"")</f>
        <v>W80021-337-M  W Lucie Chelsea</v>
      </c>
    </row>
    <row r="854" spans="1:19" x14ac:dyDescent="0.25">
      <c r="A854" s="80">
        <v>26</v>
      </c>
      <c r="B854" s="81" t="s">
        <v>1147</v>
      </c>
      <c r="C854" s="95" t="s">
        <v>1162</v>
      </c>
      <c r="D854" s="95" t="s">
        <v>113</v>
      </c>
      <c r="E854" s="95" t="s">
        <v>927</v>
      </c>
      <c r="F854" s="82" t="s">
        <v>1163</v>
      </c>
      <c r="G854" s="83" t="s">
        <v>1173</v>
      </c>
      <c r="H854" s="84" t="s">
        <v>377</v>
      </c>
      <c r="I854" s="82">
        <v>9</v>
      </c>
      <c r="J854" s="96"/>
      <c r="K854" s="86">
        <v>77.5</v>
      </c>
      <c r="L854" s="86">
        <v>155</v>
      </c>
      <c r="M854" s="86">
        <v>154.94999999999999</v>
      </c>
      <c r="N854" s="86">
        <f t="shared" si="13"/>
        <v>0</v>
      </c>
      <c r="O854" s="97" t="s">
        <v>1165</v>
      </c>
      <c r="P854" s="98" t="s">
        <v>120</v>
      </c>
      <c r="Q854">
        <f>--ISNUMBER(IFERROR(SEARCH(Orders!$E18,O854,1),""))</f>
        <v>1</v>
      </c>
      <c r="R854">
        <f>IF(Q854=1,COUNTIF($Q$2:Q854,1),"")</f>
        <v>853</v>
      </c>
      <c r="S854" t="str">
        <f>IFERROR(INDEX($O2:$O986,MATCH(ROWS($Q$2:Q854),$R2:$R986,0)),"")</f>
        <v>W80021-337-M  W Lucie Chelsea</v>
      </c>
    </row>
    <row r="855" spans="1:19" x14ac:dyDescent="0.25">
      <c r="A855" s="80">
        <v>26</v>
      </c>
      <c r="B855" s="81" t="s">
        <v>1147</v>
      </c>
      <c r="C855" s="95" t="s">
        <v>1162</v>
      </c>
      <c r="D855" s="95" t="s">
        <v>113</v>
      </c>
      <c r="E855" s="95" t="s">
        <v>927</v>
      </c>
      <c r="F855" s="82" t="s">
        <v>1163</v>
      </c>
      <c r="G855" s="83" t="s">
        <v>1174</v>
      </c>
      <c r="H855" s="84" t="s">
        <v>377</v>
      </c>
      <c r="I855" s="82">
        <v>9.5</v>
      </c>
      <c r="J855" s="96"/>
      <c r="K855" s="86">
        <v>77.5</v>
      </c>
      <c r="L855" s="86">
        <v>155</v>
      </c>
      <c r="M855" s="86">
        <v>154.94999999999999</v>
      </c>
      <c r="N855" s="86">
        <f t="shared" si="13"/>
        <v>0</v>
      </c>
      <c r="O855" s="97" t="s">
        <v>1165</v>
      </c>
      <c r="P855" s="98" t="s">
        <v>120</v>
      </c>
      <c r="Q855">
        <f>--ISNUMBER(IFERROR(SEARCH(Orders!$E18,O855,1),""))</f>
        <v>1</v>
      </c>
      <c r="R855">
        <f>IF(Q855=1,COUNTIF($Q$2:Q855,1),"")</f>
        <v>854</v>
      </c>
      <c r="S855" t="str">
        <f>IFERROR(INDEX($O2:$O986,MATCH(ROWS($Q$2:Q855),$R2:$R986,0)),"")</f>
        <v>W80021-337-M  W Lucie Chelsea</v>
      </c>
    </row>
    <row r="856" spans="1:19" x14ac:dyDescent="0.25">
      <c r="A856" s="80">
        <v>26</v>
      </c>
      <c r="B856" s="81" t="s">
        <v>1147</v>
      </c>
      <c r="C856" s="95" t="s">
        <v>1162</v>
      </c>
      <c r="D856" s="95" t="s">
        <v>113</v>
      </c>
      <c r="E856" s="95" t="s">
        <v>927</v>
      </c>
      <c r="F856" s="82" t="s">
        <v>1163</v>
      </c>
      <c r="G856" s="83" t="s">
        <v>1175</v>
      </c>
      <c r="H856" s="84" t="s">
        <v>377</v>
      </c>
      <c r="I856" s="82">
        <v>10</v>
      </c>
      <c r="J856" s="96"/>
      <c r="K856" s="86">
        <v>77.5</v>
      </c>
      <c r="L856" s="86">
        <v>155</v>
      </c>
      <c r="M856" s="86">
        <v>154.94999999999999</v>
      </c>
      <c r="N856" s="86">
        <f t="shared" si="13"/>
        <v>0</v>
      </c>
      <c r="O856" s="97" t="s">
        <v>1165</v>
      </c>
      <c r="P856" s="98" t="s">
        <v>120</v>
      </c>
      <c r="Q856">
        <f>--ISNUMBER(IFERROR(SEARCH(Orders!$E18,O856,1),""))</f>
        <v>1</v>
      </c>
      <c r="R856">
        <f>IF(Q856=1,COUNTIF($Q$2:Q856,1),"")</f>
        <v>855</v>
      </c>
      <c r="S856" t="str">
        <f>IFERROR(INDEX($O2:$O986,MATCH(ROWS($Q$2:Q856),$R2:$R986,0)),"")</f>
        <v>W80021-337-M  W Lucie Chelsea</v>
      </c>
    </row>
    <row r="857" spans="1:19" x14ac:dyDescent="0.25">
      <c r="A857" s="80">
        <v>26</v>
      </c>
      <c r="B857" s="81" t="s">
        <v>1147</v>
      </c>
      <c r="C857" s="95" t="s">
        <v>1162</v>
      </c>
      <c r="D857" s="95" t="s">
        <v>113</v>
      </c>
      <c r="E857" s="95" t="s">
        <v>927</v>
      </c>
      <c r="F857" s="82" t="s">
        <v>1163</v>
      </c>
      <c r="G857" s="83" t="s">
        <v>1176</v>
      </c>
      <c r="H857" s="84" t="s">
        <v>377</v>
      </c>
      <c r="I857" s="82">
        <v>10.5</v>
      </c>
      <c r="J857" s="96"/>
      <c r="K857" s="86">
        <v>77.5</v>
      </c>
      <c r="L857" s="86">
        <v>155</v>
      </c>
      <c r="M857" s="86">
        <v>154.94999999999999</v>
      </c>
      <c r="N857" s="86">
        <f t="shared" si="13"/>
        <v>0</v>
      </c>
      <c r="O857" s="97" t="s">
        <v>1165</v>
      </c>
      <c r="P857" s="98" t="s">
        <v>120</v>
      </c>
      <c r="Q857">
        <f>--ISNUMBER(IFERROR(SEARCH(Orders!$E18,O857,1),""))</f>
        <v>1</v>
      </c>
      <c r="R857">
        <f>IF(Q857=1,COUNTIF($Q$2:Q857,1),"")</f>
        <v>856</v>
      </c>
      <c r="S857" t="str">
        <f>IFERROR(INDEX($O2:$O986,MATCH(ROWS($Q$2:Q857),$R2:$R986,0)),"")</f>
        <v>W80021-337-M  W Lucie Chelsea</v>
      </c>
    </row>
    <row r="858" spans="1:19" x14ac:dyDescent="0.25">
      <c r="A858" s="80">
        <v>26</v>
      </c>
      <c r="B858" s="81" t="s">
        <v>1147</v>
      </c>
      <c r="C858" s="95" t="s">
        <v>1162</v>
      </c>
      <c r="D858" s="95" t="s">
        <v>113</v>
      </c>
      <c r="E858" s="95" t="s">
        <v>927</v>
      </c>
      <c r="F858" s="82" t="s">
        <v>1163</v>
      </c>
      <c r="G858" s="83" t="s">
        <v>1177</v>
      </c>
      <c r="H858" s="84" t="s">
        <v>377</v>
      </c>
      <c r="I858" s="82">
        <v>11</v>
      </c>
      <c r="J858" s="96"/>
      <c r="K858" s="86">
        <v>77.5</v>
      </c>
      <c r="L858" s="86">
        <v>155</v>
      </c>
      <c r="M858" s="86">
        <v>154.94999999999999</v>
      </c>
      <c r="N858" s="86">
        <f t="shared" si="13"/>
        <v>0</v>
      </c>
      <c r="O858" s="97" t="s">
        <v>1165</v>
      </c>
      <c r="P858" s="98" t="s">
        <v>120</v>
      </c>
      <c r="Q858">
        <f>--ISNUMBER(IFERROR(SEARCH(Orders!$E18,O858,1),""))</f>
        <v>1</v>
      </c>
      <c r="R858">
        <f>IF(Q858=1,COUNTIF($Q$2:Q858,1),"")</f>
        <v>857</v>
      </c>
      <c r="S858" t="str">
        <f>IFERROR(INDEX($O2:$O986,MATCH(ROWS($Q$2:Q858),$R2:$R986,0)),"")</f>
        <v>W80021-337-M  W Lucie Chelsea</v>
      </c>
    </row>
    <row r="859" spans="1:19" x14ac:dyDescent="0.25">
      <c r="A859" s="80">
        <v>17</v>
      </c>
      <c r="B859" s="81" t="s">
        <v>1178</v>
      </c>
      <c r="C859" s="95" t="s">
        <v>1162</v>
      </c>
      <c r="D859" s="95" t="s">
        <v>113</v>
      </c>
      <c r="E859" s="95" t="s">
        <v>900</v>
      </c>
      <c r="F859" s="82" t="s">
        <v>1163</v>
      </c>
      <c r="G859" s="83" t="s">
        <v>1179</v>
      </c>
      <c r="H859" s="84" t="s">
        <v>377</v>
      </c>
      <c r="I859" s="82">
        <v>6</v>
      </c>
      <c r="J859" s="96"/>
      <c r="K859" s="86">
        <v>85</v>
      </c>
      <c r="L859" s="86">
        <v>170</v>
      </c>
      <c r="M859" s="86">
        <v>169.95</v>
      </c>
      <c r="N859" s="86">
        <f t="shared" si="13"/>
        <v>0</v>
      </c>
      <c r="O859" s="97" t="s">
        <v>1180</v>
      </c>
      <c r="P859" s="98" t="s">
        <v>120</v>
      </c>
      <c r="Q859">
        <f>--ISNUMBER(IFERROR(SEARCH(Orders!$E18,O859,1),""))</f>
        <v>1</v>
      </c>
      <c r="R859">
        <f>IF(Q859=1,COUNTIF($Q$2:Q859,1),"")</f>
        <v>858</v>
      </c>
      <c r="S859" t="str">
        <f>IFERROR(INDEX($O2:$O986,MATCH(ROWS($Q$2:Q859),$R2:$R986,0)),"")</f>
        <v>W80024-337-M  W Thatcher Mid</v>
      </c>
    </row>
    <row r="860" spans="1:19" x14ac:dyDescent="0.25">
      <c r="A860" s="80">
        <v>17</v>
      </c>
      <c r="B860" s="81" t="s">
        <v>1178</v>
      </c>
      <c r="C860" s="95" t="s">
        <v>1162</v>
      </c>
      <c r="D860" s="95" t="s">
        <v>113</v>
      </c>
      <c r="E860" s="95" t="s">
        <v>900</v>
      </c>
      <c r="F860" s="82" t="s">
        <v>1163</v>
      </c>
      <c r="G860" s="83" t="s">
        <v>1181</v>
      </c>
      <c r="H860" s="84" t="s">
        <v>377</v>
      </c>
      <c r="I860" s="82">
        <v>6.5</v>
      </c>
      <c r="J860" s="96"/>
      <c r="K860" s="86">
        <v>85</v>
      </c>
      <c r="L860" s="86">
        <v>170</v>
      </c>
      <c r="M860" s="86">
        <v>169.95</v>
      </c>
      <c r="N860" s="86">
        <f t="shared" si="13"/>
        <v>0</v>
      </c>
      <c r="O860" s="97" t="s">
        <v>1180</v>
      </c>
      <c r="P860" s="98" t="s">
        <v>120</v>
      </c>
      <c r="Q860">
        <f>--ISNUMBER(IFERROR(SEARCH(Orders!$E18,O860,1),""))</f>
        <v>1</v>
      </c>
      <c r="R860">
        <f>IF(Q860=1,COUNTIF($Q$2:Q860,1),"")</f>
        <v>859</v>
      </c>
      <c r="S860" t="str">
        <f>IFERROR(INDEX($O2:$O986,MATCH(ROWS($Q$2:Q860),$R2:$R986,0)),"")</f>
        <v>W80024-337-M  W Thatcher Mid</v>
      </c>
    </row>
    <row r="861" spans="1:19" x14ac:dyDescent="0.25">
      <c r="A861" s="80">
        <v>17</v>
      </c>
      <c r="B861" s="81" t="s">
        <v>1178</v>
      </c>
      <c r="C861" s="95" t="s">
        <v>1162</v>
      </c>
      <c r="D861" s="95" t="s">
        <v>113</v>
      </c>
      <c r="E861" s="95" t="s">
        <v>900</v>
      </c>
      <c r="F861" s="82" t="s">
        <v>1163</v>
      </c>
      <c r="G861" s="83" t="s">
        <v>1182</v>
      </c>
      <c r="H861" s="84" t="s">
        <v>377</v>
      </c>
      <c r="I861" s="82">
        <v>7</v>
      </c>
      <c r="J861" s="96"/>
      <c r="K861" s="86">
        <v>85</v>
      </c>
      <c r="L861" s="86">
        <v>170</v>
      </c>
      <c r="M861" s="86">
        <v>169.95</v>
      </c>
      <c r="N861" s="86">
        <f t="shared" si="13"/>
        <v>0</v>
      </c>
      <c r="O861" s="97" t="s">
        <v>1180</v>
      </c>
      <c r="P861" s="98" t="s">
        <v>120</v>
      </c>
      <c r="Q861">
        <f>--ISNUMBER(IFERROR(SEARCH(Orders!$E18,O861,1),""))</f>
        <v>1</v>
      </c>
      <c r="R861">
        <f>IF(Q861=1,COUNTIF($Q$2:Q861,1),"")</f>
        <v>860</v>
      </c>
      <c r="S861" t="str">
        <f>IFERROR(INDEX($O2:$O986,MATCH(ROWS($Q$2:Q861),$R2:$R986,0)),"")</f>
        <v>W80024-337-M  W Thatcher Mid</v>
      </c>
    </row>
    <row r="862" spans="1:19" x14ac:dyDescent="0.25">
      <c r="A862" s="80">
        <v>17</v>
      </c>
      <c r="B862" s="81" t="s">
        <v>1178</v>
      </c>
      <c r="C862" s="95" t="s">
        <v>1162</v>
      </c>
      <c r="D862" s="95" t="s">
        <v>113</v>
      </c>
      <c r="E862" s="95" t="s">
        <v>900</v>
      </c>
      <c r="F862" s="82" t="s">
        <v>1163</v>
      </c>
      <c r="G862" s="83" t="s">
        <v>1183</v>
      </c>
      <c r="H862" s="84" t="s">
        <v>377</v>
      </c>
      <c r="I862" s="82">
        <v>7.5</v>
      </c>
      <c r="J862" s="96"/>
      <c r="K862" s="86">
        <v>85</v>
      </c>
      <c r="L862" s="86">
        <v>170</v>
      </c>
      <c r="M862" s="86">
        <v>169.95</v>
      </c>
      <c r="N862" s="86">
        <f t="shared" si="13"/>
        <v>0</v>
      </c>
      <c r="O862" s="97" t="s">
        <v>1180</v>
      </c>
      <c r="P862" s="98" t="s">
        <v>120</v>
      </c>
      <c r="Q862">
        <f>--ISNUMBER(IFERROR(SEARCH(Orders!$E18,O862,1),""))</f>
        <v>1</v>
      </c>
      <c r="R862">
        <f>IF(Q862=1,COUNTIF($Q$2:Q862,1),"")</f>
        <v>861</v>
      </c>
      <c r="S862" t="str">
        <f>IFERROR(INDEX($O2:$O986,MATCH(ROWS($Q$2:Q862),$R2:$R986,0)),"")</f>
        <v>W80024-337-M  W Thatcher Mid</v>
      </c>
    </row>
    <row r="863" spans="1:19" x14ac:dyDescent="0.25">
      <c r="A863" s="80">
        <v>17</v>
      </c>
      <c r="B863" s="81" t="s">
        <v>1178</v>
      </c>
      <c r="C863" s="95" t="s">
        <v>1162</v>
      </c>
      <c r="D863" s="95" t="s">
        <v>113</v>
      </c>
      <c r="E863" s="95" t="s">
        <v>900</v>
      </c>
      <c r="F863" s="82" t="s">
        <v>1163</v>
      </c>
      <c r="G863" s="83" t="s">
        <v>1184</v>
      </c>
      <c r="H863" s="84" t="s">
        <v>377</v>
      </c>
      <c r="I863" s="82">
        <v>8</v>
      </c>
      <c r="J863" s="96"/>
      <c r="K863" s="86">
        <v>85</v>
      </c>
      <c r="L863" s="86">
        <v>170</v>
      </c>
      <c r="M863" s="86">
        <v>169.95</v>
      </c>
      <c r="N863" s="86">
        <f t="shared" si="13"/>
        <v>0</v>
      </c>
      <c r="O863" s="97" t="s">
        <v>1180</v>
      </c>
      <c r="P863" s="98" t="s">
        <v>120</v>
      </c>
      <c r="Q863">
        <f>--ISNUMBER(IFERROR(SEARCH(Orders!$E18,O863,1),""))</f>
        <v>1</v>
      </c>
      <c r="R863">
        <f>IF(Q863=1,COUNTIF($Q$2:Q863,1),"")</f>
        <v>862</v>
      </c>
      <c r="S863" t="str">
        <f>IFERROR(INDEX($O2:$O986,MATCH(ROWS($Q$2:Q863),$R2:$R986,0)),"")</f>
        <v>W80024-337-M  W Thatcher Mid</v>
      </c>
    </row>
    <row r="864" spans="1:19" x14ac:dyDescent="0.25">
      <c r="A864" s="80">
        <v>17</v>
      </c>
      <c r="B864" s="81" t="s">
        <v>1178</v>
      </c>
      <c r="C864" s="95" t="s">
        <v>1162</v>
      </c>
      <c r="D864" s="95" t="s">
        <v>113</v>
      </c>
      <c r="E864" s="95" t="s">
        <v>900</v>
      </c>
      <c r="F864" s="82" t="s">
        <v>1163</v>
      </c>
      <c r="G864" s="83" t="s">
        <v>1185</v>
      </c>
      <c r="H864" s="84" t="s">
        <v>377</v>
      </c>
      <c r="I864" s="82">
        <v>8.5</v>
      </c>
      <c r="J864" s="96"/>
      <c r="K864" s="86">
        <v>85</v>
      </c>
      <c r="L864" s="86">
        <v>170</v>
      </c>
      <c r="M864" s="86">
        <v>169.95</v>
      </c>
      <c r="N864" s="86">
        <f t="shared" si="13"/>
        <v>0</v>
      </c>
      <c r="O864" s="97" t="s">
        <v>1180</v>
      </c>
      <c r="P864" s="98" t="s">
        <v>120</v>
      </c>
      <c r="Q864">
        <f>--ISNUMBER(IFERROR(SEARCH(Orders!$E18,O864,1),""))</f>
        <v>1</v>
      </c>
      <c r="R864">
        <f>IF(Q864=1,COUNTIF($Q$2:Q864,1),"")</f>
        <v>863</v>
      </c>
      <c r="S864" t="str">
        <f>IFERROR(INDEX($O2:$O986,MATCH(ROWS($Q$2:Q864),$R2:$R986,0)),"")</f>
        <v>W80024-337-M  W Thatcher Mid</v>
      </c>
    </row>
    <row r="865" spans="1:19" x14ac:dyDescent="0.25">
      <c r="A865" s="80">
        <v>17</v>
      </c>
      <c r="B865" s="81" t="s">
        <v>1178</v>
      </c>
      <c r="C865" s="95" t="s">
        <v>1162</v>
      </c>
      <c r="D865" s="95" t="s">
        <v>113</v>
      </c>
      <c r="E865" s="95" t="s">
        <v>900</v>
      </c>
      <c r="F865" s="82" t="s">
        <v>1163</v>
      </c>
      <c r="G865" s="83" t="s">
        <v>1186</v>
      </c>
      <c r="H865" s="84" t="s">
        <v>377</v>
      </c>
      <c r="I865" s="82">
        <v>9</v>
      </c>
      <c r="J865" s="96"/>
      <c r="K865" s="86">
        <v>85</v>
      </c>
      <c r="L865" s="86">
        <v>170</v>
      </c>
      <c r="M865" s="86">
        <v>169.95</v>
      </c>
      <c r="N865" s="86">
        <f t="shared" si="13"/>
        <v>0</v>
      </c>
      <c r="O865" s="97" t="s">
        <v>1180</v>
      </c>
      <c r="P865" s="98" t="s">
        <v>120</v>
      </c>
      <c r="Q865">
        <f>--ISNUMBER(IFERROR(SEARCH(Orders!$E18,O865,1),""))</f>
        <v>1</v>
      </c>
      <c r="R865">
        <f>IF(Q865=1,COUNTIF($Q$2:Q865,1),"")</f>
        <v>864</v>
      </c>
      <c r="S865" t="str">
        <f>IFERROR(INDEX($O2:$O986,MATCH(ROWS($Q$2:Q865),$R2:$R986,0)),"")</f>
        <v>W80024-337-M  W Thatcher Mid</v>
      </c>
    </row>
    <row r="866" spans="1:19" x14ac:dyDescent="0.25">
      <c r="A866" s="80">
        <v>17</v>
      </c>
      <c r="B866" s="81" t="s">
        <v>1178</v>
      </c>
      <c r="C866" s="95" t="s">
        <v>1162</v>
      </c>
      <c r="D866" s="95" t="s">
        <v>113</v>
      </c>
      <c r="E866" s="95" t="s">
        <v>900</v>
      </c>
      <c r="F866" s="82" t="s">
        <v>1163</v>
      </c>
      <c r="G866" s="83" t="s">
        <v>1187</v>
      </c>
      <c r="H866" s="84" t="s">
        <v>377</v>
      </c>
      <c r="I866" s="82">
        <v>9.5</v>
      </c>
      <c r="J866" s="96"/>
      <c r="K866" s="86">
        <v>85</v>
      </c>
      <c r="L866" s="86">
        <v>170</v>
      </c>
      <c r="M866" s="86">
        <v>169.95</v>
      </c>
      <c r="N866" s="86">
        <f t="shared" si="13"/>
        <v>0</v>
      </c>
      <c r="O866" s="97" t="s">
        <v>1180</v>
      </c>
      <c r="P866" s="98" t="s">
        <v>120</v>
      </c>
      <c r="Q866">
        <f>--ISNUMBER(IFERROR(SEARCH(Orders!$E18,O866,1),""))</f>
        <v>1</v>
      </c>
      <c r="R866">
        <f>IF(Q866=1,COUNTIF($Q$2:Q866,1),"")</f>
        <v>865</v>
      </c>
      <c r="S866" t="str">
        <f>IFERROR(INDEX($O2:$O986,MATCH(ROWS($Q$2:Q866),$R2:$R986,0)),"")</f>
        <v>W80024-337-M  W Thatcher Mid</v>
      </c>
    </row>
    <row r="867" spans="1:19" x14ac:dyDescent="0.25">
      <c r="A867" s="80">
        <v>17</v>
      </c>
      <c r="B867" s="81" t="s">
        <v>1178</v>
      </c>
      <c r="C867" s="95" t="s">
        <v>1162</v>
      </c>
      <c r="D867" s="95" t="s">
        <v>113</v>
      </c>
      <c r="E867" s="95" t="s">
        <v>900</v>
      </c>
      <c r="F867" s="82" t="s">
        <v>1163</v>
      </c>
      <c r="G867" s="83" t="s">
        <v>1188</v>
      </c>
      <c r="H867" s="84" t="s">
        <v>377</v>
      </c>
      <c r="I867" s="82">
        <v>10</v>
      </c>
      <c r="J867" s="96"/>
      <c r="K867" s="86">
        <v>85</v>
      </c>
      <c r="L867" s="86">
        <v>170</v>
      </c>
      <c r="M867" s="86">
        <v>169.95</v>
      </c>
      <c r="N867" s="86">
        <f t="shared" si="13"/>
        <v>0</v>
      </c>
      <c r="O867" s="97" t="s">
        <v>1180</v>
      </c>
      <c r="P867" s="98" t="s">
        <v>120</v>
      </c>
      <c r="Q867">
        <f>--ISNUMBER(IFERROR(SEARCH(Orders!$E18,O867,1),""))</f>
        <v>1</v>
      </c>
      <c r="R867">
        <f>IF(Q867=1,COUNTIF($Q$2:Q867,1),"")</f>
        <v>866</v>
      </c>
      <c r="S867" t="str">
        <f>IFERROR(INDEX($O2:$O986,MATCH(ROWS($Q$2:Q867),$R2:$R986,0)),"")</f>
        <v>W80024-337-M  W Thatcher Mid</v>
      </c>
    </row>
    <row r="868" spans="1:19" x14ac:dyDescent="0.25">
      <c r="A868" s="80">
        <v>17</v>
      </c>
      <c r="B868" s="81" t="s">
        <v>1178</v>
      </c>
      <c r="C868" s="95" t="s">
        <v>1162</v>
      </c>
      <c r="D868" s="95" t="s">
        <v>113</v>
      </c>
      <c r="E868" s="95" t="s">
        <v>900</v>
      </c>
      <c r="F868" s="82" t="s">
        <v>1163</v>
      </c>
      <c r="G868" s="83" t="s">
        <v>1189</v>
      </c>
      <c r="H868" s="84" t="s">
        <v>377</v>
      </c>
      <c r="I868" s="82">
        <v>10.5</v>
      </c>
      <c r="J868" s="96"/>
      <c r="K868" s="86">
        <v>85</v>
      </c>
      <c r="L868" s="86">
        <v>170</v>
      </c>
      <c r="M868" s="86">
        <v>169.95</v>
      </c>
      <c r="N868" s="86">
        <f t="shared" si="13"/>
        <v>0</v>
      </c>
      <c r="O868" s="97" t="s">
        <v>1180</v>
      </c>
      <c r="P868" s="98" t="s">
        <v>120</v>
      </c>
      <c r="Q868">
        <f>--ISNUMBER(IFERROR(SEARCH(Orders!$E18,O868,1),""))</f>
        <v>1</v>
      </c>
      <c r="R868">
        <f>IF(Q868=1,COUNTIF($Q$2:Q868,1),"")</f>
        <v>867</v>
      </c>
      <c r="S868" t="str">
        <f>IFERROR(INDEX($O2:$O986,MATCH(ROWS($Q$2:Q868),$R2:$R986,0)),"")</f>
        <v>W80024-337-M  W Thatcher Mid</v>
      </c>
    </row>
    <row r="869" spans="1:19" x14ac:dyDescent="0.25">
      <c r="A869" s="80">
        <v>17</v>
      </c>
      <c r="B869" s="81" t="s">
        <v>1178</v>
      </c>
      <c r="C869" s="95" t="s">
        <v>1162</v>
      </c>
      <c r="D869" s="95" t="s">
        <v>113</v>
      </c>
      <c r="E869" s="95" t="s">
        <v>900</v>
      </c>
      <c r="F869" s="82" t="s">
        <v>1163</v>
      </c>
      <c r="G869" s="83" t="s">
        <v>1190</v>
      </c>
      <c r="H869" s="84" t="s">
        <v>377</v>
      </c>
      <c r="I869" s="82">
        <v>11</v>
      </c>
      <c r="J869" s="96"/>
      <c r="K869" s="86">
        <v>85</v>
      </c>
      <c r="L869" s="86">
        <v>170</v>
      </c>
      <c r="M869" s="86">
        <v>169.95</v>
      </c>
      <c r="N869" s="86">
        <f t="shared" si="13"/>
        <v>0</v>
      </c>
      <c r="O869" s="97" t="s">
        <v>1180</v>
      </c>
      <c r="P869" s="98" t="s">
        <v>120</v>
      </c>
      <c r="Q869">
        <f>--ISNUMBER(IFERROR(SEARCH(Orders!$E18,O869,1),""))</f>
        <v>1</v>
      </c>
      <c r="R869">
        <f>IF(Q869=1,COUNTIF($Q$2:Q869,1),"")</f>
        <v>868</v>
      </c>
      <c r="S869" t="str">
        <f>IFERROR(INDEX($O2:$O986,MATCH(ROWS($Q$2:Q869),$R2:$R986,0)),"")</f>
        <v>W80024-337-M  W Thatcher Mid</v>
      </c>
    </row>
    <row r="870" spans="1:19" x14ac:dyDescent="0.25">
      <c r="A870" s="80">
        <v>23</v>
      </c>
      <c r="B870" s="81" t="s">
        <v>1191</v>
      </c>
      <c r="C870" s="95" t="s">
        <v>1192</v>
      </c>
      <c r="D870" s="95" t="s">
        <v>113</v>
      </c>
      <c r="E870" s="95" t="s">
        <v>821</v>
      </c>
      <c r="F870" s="82" t="s">
        <v>1193</v>
      </c>
      <c r="G870" s="83" t="s">
        <v>1194</v>
      </c>
      <c r="H870" s="84" t="s">
        <v>377</v>
      </c>
      <c r="I870" s="82">
        <v>5</v>
      </c>
      <c r="J870" s="96"/>
      <c r="K870" s="86">
        <v>85</v>
      </c>
      <c r="L870" s="86">
        <v>170</v>
      </c>
      <c r="M870" s="86">
        <v>169.95</v>
      </c>
      <c r="N870" s="86">
        <f t="shared" si="13"/>
        <v>0</v>
      </c>
      <c r="O870" s="97" t="s">
        <v>1195</v>
      </c>
      <c r="P870" s="98" t="s">
        <v>120</v>
      </c>
      <c r="Q870">
        <f>--ISNUMBER(IFERROR(SEARCH(Orders!$E18,O870,1),""))</f>
        <v>1</v>
      </c>
      <c r="R870">
        <f>IF(Q870=1,COUNTIF($Q$2:Q870,1),"")</f>
        <v>869</v>
      </c>
      <c r="S870" t="str">
        <f>IFERROR(INDEX($O2:$O986,MATCH(ROWS($Q$2:Q870),$R2:$R986,0)),"")</f>
        <v>W80025-030-M  W Patch Mid</v>
      </c>
    </row>
    <row r="871" spans="1:19" x14ac:dyDescent="0.25">
      <c r="A871" s="80">
        <v>23</v>
      </c>
      <c r="B871" s="81" t="s">
        <v>1191</v>
      </c>
      <c r="C871" s="95" t="s">
        <v>1192</v>
      </c>
      <c r="D871" s="95" t="s">
        <v>113</v>
      </c>
      <c r="E871" s="95" t="s">
        <v>821</v>
      </c>
      <c r="F871" s="82" t="s">
        <v>1193</v>
      </c>
      <c r="G871" s="83" t="s">
        <v>1196</v>
      </c>
      <c r="H871" s="84" t="s">
        <v>377</v>
      </c>
      <c r="I871" s="82">
        <v>5.5</v>
      </c>
      <c r="J871" s="96"/>
      <c r="K871" s="86">
        <v>85</v>
      </c>
      <c r="L871" s="86">
        <v>170</v>
      </c>
      <c r="M871" s="86">
        <v>169.95</v>
      </c>
      <c r="N871" s="86">
        <f t="shared" si="13"/>
        <v>0</v>
      </c>
      <c r="O871" s="97" t="s">
        <v>1195</v>
      </c>
      <c r="P871" s="98" t="s">
        <v>120</v>
      </c>
      <c r="Q871">
        <f>--ISNUMBER(IFERROR(SEARCH(Orders!$E18,O871,1),""))</f>
        <v>1</v>
      </c>
      <c r="R871">
        <f>IF(Q871=1,COUNTIF($Q$2:Q871,1),"")</f>
        <v>870</v>
      </c>
      <c r="S871" t="str">
        <f>IFERROR(INDEX($O2:$O986,MATCH(ROWS($Q$2:Q871),$R2:$R986,0)),"")</f>
        <v>W80025-030-M  W Patch Mid</v>
      </c>
    </row>
    <row r="872" spans="1:19" x14ac:dyDescent="0.25">
      <c r="A872" s="80">
        <v>23</v>
      </c>
      <c r="B872" s="81" t="s">
        <v>1191</v>
      </c>
      <c r="C872" s="95" t="s">
        <v>1192</v>
      </c>
      <c r="D872" s="95" t="s">
        <v>113</v>
      </c>
      <c r="E872" s="95" t="s">
        <v>821</v>
      </c>
      <c r="F872" s="82" t="s">
        <v>1193</v>
      </c>
      <c r="G872" s="83" t="s">
        <v>1197</v>
      </c>
      <c r="H872" s="84" t="s">
        <v>377</v>
      </c>
      <c r="I872" s="82">
        <v>6</v>
      </c>
      <c r="J872" s="96"/>
      <c r="K872" s="86">
        <v>85</v>
      </c>
      <c r="L872" s="86">
        <v>170</v>
      </c>
      <c r="M872" s="86">
        <v>169.95</v>
      </c>
      <c r="N872" s="86">
        <f t="shared" si="13"/>
        <v>0</v>
      </c>
      <c r="O872" s="97" t="s">
        <v>1195</v>
      </c>
      <c r="P872" s="98" t="s">
        <v>120</v>
      </c>
      <c r="Q872">
        <f>--ISNUMBER(IFERROR(SEARCH(Orders!$E18,O872,1),""))</f>
        <v>1</v>
      </c>
      <c r="R872">
        <f>IF(Q872=1,COUNTIF($Q$2:Q872,1),"")</f>
        <v>871</v>
      </c>
      <c r="S872" t="str">
        <f>IFERROR(INDEX($O2:$O986,MATCH(ROWS($Q$2:Q872),$R2:$R986,0)),"")</f>
        <v>W80025-030-M  W Patch Mid</v>
      </c>
    </row>
    <row r="873" spans="1:19" x14ac:dyDescent="0.25">
      <c r="A873" s="80">
        <v>23</v>
      </c>
      <c r="B873" s="81" t="s">
        <v>1191</v>
      </c>
      <c r="C873" s="95" t="s">
        <v>1192</v>
      </c>
      <c r="D873" s="95" t="s">
        <v>113</v>
      </c>
      <c r="E873" s="95" t="s">
        <v>821</v>
      </c>
      <c r="F873" s="82" t="s">
        <v>1193</v>
      </c>
      <c r="G873" s="83" t="s">
        <v>1198</v>
      </c>
      <c r="H873" s="84" t="s">
        <v>377</v>
      </c>
      <c r="I873" s="82">
        <v>6.5</v>
      </c>
      <c r="J873" s="96"/>
      <c r="K873" s="86">
        <v>85</v>
      </c>
      <c r="L873" s="86">
        <v>170</v>
      </c>
      <c r="M873" s="86">
        <v>169.95</v>
      </c>
      <c r="N873" s="86">
        <f t="shared" si="13"/>
        <v>0</v>
      </c>
      <c r="O873" s="97" t="s">
        <v>1195</v>
      </c>
      <c r="P873" s="98" t="s">
        <v>120</v>
      </c>
      <c r="Q873">
        <f>--ISNUMBER(IFERROR(SEARCH(Orders!$E18,O873,1),""))</f>
        <v>1</v>
      </c>
      <c r="R873">
        <f>IF(Q873=1,COUNTIF($Q$2:Q873,1),"")</f>
        <v>872</v>
      </c>
      <c r="S873" t="str">
        <f>IFERROR(INDEX($O2:$O986,MATCH(ROWS($Q$2:Q873),$R2:$R986,0)),"")</f>
        <v>W80025-030-M  W Patch Mid</v>
      </c>
    </row>
    <row r="874" spans="1:19" x14ac:dyDescent="0.25">
      <c r="A874" s="80">
        <v>23</v>
      </c>
      <c r="B874" s="81" t="s">
        <v>1191</v>
      </c>
      <c r="C874" s="95" t="s">
        <v>1192</v>
      </c>
      <c r="D874" s="95" t="s">
        <v>113</v>
      </c>
      <c r="E874" s="95" t="s">
        <v>821</v>
      </c>
      <c r="F874" s="82" t="s">
        <v>1193</v>
      </c>
      <c r="G874" s="83" t="s">
        <v>1199</v>
      </c>
      <c r="H874" s="84" t="s">
        <v>377</v>
      </c>
      <c r="I874" s="82">
        <v>7</v>
      </c>
      <c r="J874" s="96"/>
      <c r="K874" s="86">
        <v>85</v>
      </c>
      <c r="L874" s="86">
        <v>170</v>
      </c>
      <c r="M874" s="86">
        <v>169.95</v>
      </c>
      <c r="N874" s="86">
        <f t="shared" si="13"/>
        <v>0</v>
      </c>
      <c r="O874" s="97" t="s">
        <v>1195</v>
      </c>
      <c r="P874" s="98" t="s">
        <v>120</v>
      </c>
      <c r="Q874">
        <f>--ISNUMBER(IFERROR(SEARCH(Orders!$E18,O874,1),""))</f>
        <v>1</v>
      </c>
      <c r="R874">
        <f>IF(Q874=1,COUNTIF($Q$2:Q874,1),"")</f>
        <v>873</v>
      </c>
      <c r="S874" t="str">
        <f>IFERROR(INDEX($O2:$O986,MATCH(ROWS($Q$2:Q874),$R2:$R986,0)),"")</f>
        <v>W80025-030-M  W Patch Mid</v>
      </c>
    </row>
    <row r="875" spans="1:19" x14ac:dyDescent="0.25">
      <c r="A875" s="80">
        <v>23</v>
      </c>
      <c r="B875" s="81" t="s">
        <v>1191</v>
      </c>
      <c r="C875" s="95" t="s">
        <v>1192</v>
      </c>
      <c r="D875" s="95" t="s">
        <v>113</v>
      </c>
      <c r="E875" s="95" t="s">
        <v>821</v>
      </c>
      <c r="F875" s="82" t="s">
        <v>1193</v>
      </c>
      <c r="G875" s="83" t="s">
        <v>1200</v>
      </c>
      <c r="H875" s="84" t="s">
        <v>377</v>
      </c>
      <c r="I875" s="82">
        <v>7.5</v>
      </c>
      <c r="J875" s="96"/>
      <c r="K875" s="86">
        <v>85</v>
      </c>
      <c r="L875" s="86">
        <v>170</v>
      </c>
      <c r="M875" s="86">
        <v>169.95</v>
      </c>
      <c r="N875" s="86">
        <f t="shared" si="13"/>
        <v>0</v>
      </c>
      <c r="O875" s="97" t="s">
        <v>1195</v>
      </c>
      <c r="P875" s="98" t="s">
        <v>120</v>
      </c>
      <c r="Q875">
        <f>--ISNUMBER(IFERROR(SEARCH(Orders!$E18,O875,1),""))</f>
        <v>1</v>
      </c>
      <c r="R875">
        <f>IF(Q875=1,COUNTIF($Q$2:Q875,1),"")</f>
        <v>874</v>
      </c>
      <c r="S875" t="str">
        <f>IFERROR(INDEX($O2:$O986,MATCH(ROWS($Q$2:Q875),$R2:$R986,0)),"")</f>
        <v>W80025-030-M  W Patch Mid</v>
      </c>
    </row>
    <row r="876" spans="1:19" x14ac:dyDescent="0.25">
      <c r="A876" s="80">
        <v>23</v>
      </c>
      <c r="B876" s="81" t="s">
        <v>1191</v>
      </c>
      <c r="C876" s="95" t="s">
        <v>1192</v>
      </c>
      <c r="D876" s="95" t="s">
        <v>113</v>
      </c>
      <c r="E876" s="95" t="s">
        <v>821</v>
      </c>
      <c r="F876" s="82" t="s">
        <v>1193</v>
      </c>
      <c r="G876" s="83" t="s">
        <v>1201</v>
      </c>
      <c r="H876" s="84" t="s">
        <v>377</v>
      </c>
      <c r="I876" s="82">
        <v>8</v>
      </c>
      <c r="J876" s="96"/>
      <c r="K876" s="86">
        <v>85</v>
      </c>
      <c r="L876" s="86">
        <v>170</v>
      </c>
      <c r="M876" s="86">
        <v>169.95</v>
      </c>
      <c r="N876" s="86">
        <f t="shared" si="13"/>
        <v>0</v>
      </c>
      <c r="O876" s="97" t="s">
        <v>1195</v>
      </c>
      <c r="P876" s="98" t="s">
        <v>120</v>
      </c>
      <c r="Q876">
        <f>--ISNUMBER(IFERROR(SEARCH(Orders!$E18,O876,1),""))</f>
        <v>1</v>
      </c>
      <c r="R876">
        <f>IF(Q876=1,COUNTIF($Q$2:Q876,1),"")</f>
        <v>875</v>
      </c>
      <c r="S876" t="str">
        <f>IFERROR(INDEX($O2:$O986,MATCH(ROWS($Q$2:Q876),$R2:$R986,0)),"")</f>
        <v>W80025-030-M  W Patch Mid</v>
      </c>
    </row>
    <row r="877" spans="1:19" x14ac:dyDescent="0.25">
      <c r="A877" s="80">
        <v>23</v>
      </c>
      <c r="B877" s="81" t="s">
        <v>1191</v>
      </c>
      <c r="C877" s="95" t="s">
        <v>1192</v>
      </c>
      <c r="D877" s="95" t="s">
        <v>113</v>
      </c>
      <c r="E877" s="95" t="s">
        <v>821</v>
      </c>
      <c r="F877" s="82" t="s">
        <v>1193</v>
      </c>
      <c r="G877" s="83" t="s">
        <v>1202</v>
      </c>
      <c r="H877" s="84" t="s">
        <v>377</v>
      </c>
      <c r="I877" s="82">
        <v>8.5</v>
      </c>
      <c r="J877" s="96"/>
      <c r="K877" s="86">
        <v>85</v>
      </c>
      <c r="L877" s="86">
        <v>170</v>
      </c>
      <c r="M877" s="86">
        <v>169.95</v>
      </c>
      <c r="N877" s="86">
        <f t="shared" si="13"/>
        <v>0</v>
      </c>
      <c r="O877" s="97" t="s">
        <v>1195</v>
      </c>
      <c r="P877" s="98" t="s">
        <v>120</v>
      </c>
      <c r="Q877">
        <f>--ISNUMBER(IFERROR(SEARCH(Orders!$E18,O877,1),""))</f>
        <v>1</v>
      </c>
      <c r="R877">
        <f>IF(Q877=1,COUNTIF($Q$2:Q877,1),"")</f>
        <v>876</v>
      </c>
      <c r="S877" t="str">
        <f>IFERROR(INDEX($O2:$O986,MATCH(ROWS($Q$2:Q877),$R2:$R986,0)),"")</f>
        <v>W80025-030-M  W Patch Mid</v>
      </c>
    </row>
    <row r="878" spans="1:19" x14ac:dyDescent="0.25">
      <c r="A878" s="80">
        <v>23</v>
      </c>
      <c r="B878" s="81" t="s">
        <v>1191</v>
      </c>
      <c r="C878" s="95" t="s">
        <v>1192</v>
      </c>
      <c r="D878" s="95" t="s">
        <v>113</v>
      </c>
      <c r="E878" s="95" t="s">
        <v>821</v>
      </c>
      <c r="F878" s="82" t="s">
        <v>1193</v>
      </c>
      <c r="G878" s="83" t="s">
        <v>1203</v>
      </c>
      <c r="H878" s="84" t="s">
        <v>377</v>
      </c>
      <c r="I878" s="82">
        <v>9</v>
      </c>
      <c r="J878" s="96"/>
      <c r="K878" s="86">
        <v>85</v>
      </c>
      <c r="L878" s="86">
        <v>170</v>
      </c>
      <c r="M878" s="86">
        <v>169.95</v>
      </c>
      <c r="N878" s="86">
        <f t="shared" si="13"/>
        <v>0</v>
      </c>
      <c r="O878" s="97" t="s">
        <v>1195</v>
      </c>
      <c r="P878" s="98" t="s">
        <v>120</v>
      </c>
      <c r="Q878">
        <f>--ISNUMBER(IFERROR(SEARCH(Orders!$E18,O878,1),""))</f>
        <v>1</v>
      </c>
      <c r="R878">
        <f>IF(Q878=1,COUNTIF($Q$2:Q878,1),"")</f>
        <v>877</v>
      </c>
      <c r="S878" t="str">
        <f>IFERROR(INDEX($O2:$O986,MATCH(ROWS($Q$2:Q878),$R2:$R986,0)),"")</f>
        <v>W80025-030-M  W Patch Mid</v>
      </c>
    </row>
    <row r="879" spans="1:19" x14ac:dyDescent="0.25">
      <c r="A879" s="80">
        <v>23</v>
      </c>
      <c r="B879" s="81" t="s">
        <v>1191</v>
      </c>
      <c r="C879" s="95" t="s">
        <v>1192</v>
      </c>
      <c r="D879" s="95" t="s">
        <v>113</v>
      </c>
      <c r="E879" s="95" t="s">
        <v>821</v>
      </c>
      <c r="F879" s="82" t="s">
        <v>1193</v>
      </c>
      <c r="G879" s="83" t="s">
        <v>1204</v>
      </c>
      <c r="H879" s="84" t="s">
        <v>377</v>
      </c>
      <c r="I879" s="82">
        <v>9.5</v>
      </c>
      <c r="J879" s="96"/>
      <c r="K879" s="86">
        <v>85</v>
      </c>
      <c r="L879" s="86">
        <v>170</v>
      </c>
      <c r="M879" s="86">
        <v>169.95</v>
      </c>
      <c r="N879" s="86">
        <f t="shared" si="13"/>
        <v>0</v>
      </c>
      <c r="O879" s="97" t="s">
        <v>1195</v>
      </c>
      <c r="P879" s="98" t="s">
        <v>120</v>
      </c>
      <c r="Q879">
        <f>--ISNUMBER(IFERROR(SEARCH(Orders!$E18,O879,1),""))</f>
        <v>1</v>
      </c>
      <c r="R879">
        <f>IF(Q879=1,COUNTIF($Q$2:Q879,1),"")</f>
        <v>878</v>
      </c>
      <c r="S879" t="str">
        <f>IFERROR(INDEX($O2:$O986,MATCH(ROWS($Q$2:Q879),$R2:$R986,0)),"")</f>
        <v>W80025-030-M  W Patch Mid</v>
      </c>
    </row>
    <row r="880" spans="1:19" x14ac:dyDescent="0.25">
      <c r="A880" s="80">
        <v>23</v>
      </c>
      <c r="B880" s="81" t="s">
        <v>1191</v>
      </c>
      <c r="C880" s="95" t="s">
        <v>1192</v>
      </c>
      <c r="D880" s="95" t="s">
        <v>113</v>
      </c>
      <c r="E880" s="95" t="s">
        <v>821</v>
      </c>
      <c r="F880" s="82" t="s">
        <v>1193</v>
      </c>
      <c r="G880" s="83" t="s">
        <v>1205</v>
      </c>
      <c r="H880" s="84" t="s">
        <v>377</v>
      </c>
      <c r="I880" s="82">
        <v>10</v>
      </c>
      <c r="J880" s="96"/>
      <c r="K880" s="86">
        <v>85</v>
      </c>
      <c r="L880" s="86">
        <v>170</v>
      </c>
      <c r="M880" s="86">
        <v>169.95</v>
      </c>
      <c r="N880" s="86">
        <f t="shared" si="13"/>
        <v>0</v>
      </c>
      <c r="O880" s="97" t="s">
        <v>1195</v>
      </c>
      <c r="P880" s="98" t="s">
        <v>120</v>
      </c>
      <c r="Q880">
        <f>--ISNUMBER(IFERROR(SEARCH(Orders!$E18,O880,1),""))</f>
        <v>1</v>
      </c>
      <c r="R880">
        <f>IF(Q880=1,COUNTIF($Q$2:Q880,1),"")</f>
        <v>879</v>
      </c>
      <c r="S880" t="str">
        <f>IFERROR(INDEX($O2:$O986,MATCH(ROWS($Q$2:Q880),$R2:$R986,0)),"")</f>
        <v>W80025-030-M  W Patch Mid</v>
      </c>
    </row>
    <row r="881" spans="1:19" x14ac:dyDescent="0.25">
      <c r="A881" s="80">
        <v>23</v>
      </c>
      <c r="B881" s="81" t="s">
        <v>1191</v>
      </c>
      <c r="C881" s="95" t="s">
        <v>1192</v>
      </c>
      <c r="D881" s="95" t="s">
        <v>113</v>
      </c>
      <c r="E881" s="95" t="s">
        <v>821</v>
      </c>
      <c r="F881" s="82" t="s">
        <v>1193</v>
      </c>
      <c r="G881" s="83" t="s">
        <v>1206</v>
      </c>
      <c r="H881" s="84" t="s">
        <v>377</v>
      </c>
      <c r="I881" s="82">
        <v>10.5</v>
      </c>
      <c r="J881" s="96"/>
      <c r="K881" s="86">
        <v>85</v>
      </c>
      <c r="L881" s="86">
        <v>170</v>
      </c>
      <c r="M881" s="86">
        <v>169.95</v>
      </c>
      <c r="N881" s="86">
        <f t="shared" si="13"/>
        <v>0</v>
      </c>
      <c r="O881" s="97" t="s">
        <v>1195</v>
      </c>
      <c r="P881" s="98" t="s">
        <v>120</v>
      </c>
      <c r="Q881">
        <f>--ISNUMBER(IFERROR(SEARCH(Orders!$E18,O881,1),""))</f>
        <v>1</v>
      </c>
      <c r="R881">
        <f>IF(Q881=1,COUNTIF($Q$2:Q881,1),"")</f>
        <v>880</v>
      </c>
      <c r="S881" t="str">
        <f>IFERROR(INDEX($O2:$O986,MATCH(ROWS($Q$2:Q881),$R2:$R986,0)),"")</f>
        <v>W80025-030-M  W Patch Mid</v>
      </c>
    </row>
    <row r="882" spans="1:19" x14ac:dyDescent="0.25">
      <c r="A882" s="80">
        <v>23</v>
      </c>
      <c r="B882" s="81" t="s">
        <v>1191</v>
      </c>
      <c r="C882" s="95" t="s">
        <v>1192</v>
      </c>
      <c r="D882" s="95" t="s">
        <v>113</v>
      </c>
      <c r="E882" s="95" t="s">
        <v>821</v>
      </c>
      <c r="F882" s="82" t="s">
        <v>1193</v>
      </c>
      <c r="G882" s="83" t="s">
        <v>1207</v>
      </c>
      <c r="H882" s="84" t="s">
        <v>377</v>
      </c>
      <c r="I882" s="82">
        <v>11</v>
      </c>
      <c r="J882" s="96"/>
      <c r="K882" s="86">
        <v>85</v>
      </c>
      <c r="L882" s="86">
        <v>170</v>
      </c>
      <c r="M882" s="86">
        <v>169.95</v>
      </c>
      <c r="N882" s="86">
        <f t="shared" si="13"/>
        <v>0</v>
      </c>
      <c r="O882" s="97" t="s">
        <v>1195</v>
      </c>
      <c r="P882" s="98" t="s">
        <v>120</v>
      </c>
      <c r="Q882">
        <f>--ISNUMBER(IFERROR(SEARCH(Orders!$E18,O882,1),""))</f>
        <v>1</v>
      </c>
      <c r="R882">
        <f>IF(Q882=1,COUNTIF($Q$2:Q882,1),"")</f>
        <v>881</v>
      </c>
      <c r="S882" t="str">
        <f>IFERROR(INDEX($O2:$O986,MATCH(ROWS($Q$2:Q882),$R2:$R986,0)),"")</f>
        <v>W80025-030-M  W Patch Mid</v>
      </c>
    </row>
    <row r="883" spans="1:19" x14ac:dyDescent="0.25">
      <c r="A883" s="80">
        <v>21</v>
      </c>
      <c r="B883" s="81" t="s">
        <v>1208</v>
      </c>
      <c r="C883" s="95" t="s">
        <v>434</v>
      </c>
      <c r="D883" s="95" t="s">
        <v>113</v>
      </c>
      <c r="E883" s="95" t="s">
        <v>1209</v>
      </c>
      <c r="F883" s="82" t="s">
        <v>436</v>
      </c>
      <c r="G883" s="83" t="s">
        <v>1210</v>
      </c>
      <c r="H883" s="84" t="s">
        <v>377</v>
      </c>
      <c r="I883" s="82">
        <v>6</v>
      </c>
      <c r="J883" s="96"/>
      <c r="K883" s="86">
        <v>72.5</v>
      </c>
      <c r="L883" s="86">
        <v>145</v>
      </c>
      <c r="M883" s="86">
        <v>144.94999999999999</v>
      </c>
      <c r="N883" s="86">
        <f t="shared" si="13"/>
        <v>0</v>
      </c>
      <c r="O883" s="97" t="s">
        <v>1211</v>
      </c>
      <c r="P883" s="98" t="s">
        <v>120</v>
      </c>
      <c r="Q883">
        <f>--ISNUMBER(IFERROR(SEARCH(Orders!$E18,O883,1),""))</f>
        <v>1</v>
      </c>
      <c r="R883">
        <f>IF(Q883=1,COUNTIF($Q$2:Q883,1),"")</f>
        <v>882</v>
      </c>
      <c r="S883" t="str">
        <f>IFERROR(INDEX($O2:$O986,MATCH(ROWS($Q$2:Q883),$R2:$R986,0)),"")</f>
        <v>W80027-009-M  W Cascade Peak Low W</v>
      </c>
    </row>
    <row r="884" spans="1:19" x14ac:dyDescent="0.25">
      <c r="A884" s="80">
        <v>21</v>
      </c>
      <c r="B884" s="81" t="s">
        <v>1208</v>
      </c>
      <c r="C884" s="95" t="s">
        <v>434</v>
      </c>
      <c r="D884" s="95" t="s">
        <v>113</v>
      </c>
      <c r="E884" s="95" t="s">
        <v>1209</v>
      </c>
      <c r="F884" s="82" t="s">
        <v>436</v>
      </c>
      <c r="G884" s="83" t="s">
        <v>1212</v>
      </c>
      <c r="H884" s="84" t="s">
        <v>377</v>
      </c>
      <c r="I884" s="82">
        <v>6.5</v>
      </c>
      <c r="J884" s="96"/>
      <c r="K884" s="86">
        <v>72.5</v>
      </c>
      <c r="L884" s="86">
        <v>145</v>
      </c>
      <c r="M884" s="86">
        <v>144.94999999999999</v>
      </c>
      <c r="N884" s="86">
        <f t="shared" si="13"/>
        <v>0</v>
      </c>
      <c r="O884" s="97" t="s">
        <v>1211</v>
      </c>
      <c r="P884" s="98" t="s">
        <v>120</v>
      </c>
      <c r="Q884">
        <f>--ISNUMBER(IFERROR(SEARCH(Orders!$E18,O884,1),""))</f>
        <v>1</v>
      </c>
      <c r="R884">
        <f>IF(Q884=1,COUNTIF($Q$2:Q884,1),"")</f>
        <v>883</v>
      </c>
      <c r="S884" t="str">
        <f>IFERROR(INDEX($O2:$O986,MATCH(ROWS($Q$2:Q884),$R2:$R986,0)),"")</f>
        <v>W80027-009-M  W Cascade Peak Low W</v>
      </c>
    </row>
    <row r="885" spans="1:19" x14ac:dyDescent="0.25">
      <c r="A885" s="80">
        <v>21</v>
      </c>
      <c r="B885" s="81" t="s">
        <v>1208</v>
      </c>
      <c r="C885" s="95" t="s">
        <v>434</v>
      </c>
      <c r="D885" s="95" t="s">
        <v>113</v>
      </c>
      <c r="E885" s="95" t="s">
        <v>1209</v>
      </c>
      <c r="F885" s="82" t="s">
        <v>436</v>
      </c>
      <c r="G885" s="83" t="s">
        <v>1213</v>
      </c>
      <c r="H885" s="84" t="s">
        <v>377</v>
      </c>
      <c r="I885" s="82">
        <v>7</v>
      </c>
      <c r="J885" s="96"/>
      <c r="K885" s="86">
        <v>72.5</v>
      </c>
      <c r="L885" s="86">
        <v>145</v>
      </c>
      <c r="M885" s="86">
        <v>144.94999999999999</v>
      </c>
      <c r="N885" s="86">
        <f t="shared" si="13"/>
        <v>0</v>
      </c>
      <c r="O885" s="97" t="s">
        <v>1211</v>
      </c>
      <c r="P885" s="98" t="s">
        <v>120</v>
      </c>
      <c r="Q885">
        <f>--ISNUMBER(IFERROR(SEARCH(Orders!$E18,O885,1),""))</f>
        <v>1</v>
      </c>
      <c r="R885">
        <f>IF(Q885=1,COUNTIF($Q$2:Q885,1),"")</f>
        <v>884</v>
      </c>
      <c r="S885" t="str">
        <f>IFERROR(INDEX($O2:$O986,MATCH(ROWS($Q$2:Q885),$R2:$R986,0)),"")</f>
        <v>W80027-009-M  W Cascade Peak Low W</v>
      </c>
    </row>
    <row r="886" spans="1:19" x14ac:dyDescent="0.25">
      <c r="A886" s="80">
        <v>21</v>
      </c>
      <c r="B886" s="81" t="s">
        <v>1208</v>
      </c>
      <c r="C886" s="95" t="s">
        <v>434</v>
      </c>
      <c r="D886" s="95" t="s">
        <v>113</v>
      </c>
      <c r="E886" s="95" t="s">
        <v>1209</v>
      </c>
      <c r="F886" s="82" t="s">
        <v>436</v>
      </c>
      <c r="G886" s="83" t="s">
        <v>1214</v>
      </c>
      <c r="H886" s="84" t="s">
        <v>377</v>
      </c>
      <c r="I886" s="82">
        <v>7.5</v>
      </c>
      <c r="J886" s="96"/>
      <c r="K886" s="86">
        <v>72.5</v>
      </c>
      <c r="L886" s="86">
        <v>145</v>
      </c>
      <c r="M886" s="86">
        <v>144.94999999999999</v>
      </c>
      <c r="N886" s="86">
        <f t="shared" si="13"/>
        <v>0</v>
      </c>
      <c r="O886" s="97" t="s">
        <v>1211</v>
      </c>
      <c r="P886" s="98" t="s">
        <v>120</v>
      </c>
      <c r="Q886">
        <f>--ISNUMBER(IFERROR(SEARCH(Orders!$E18,O886,1),""))</f>
        <v>1</v>
      </c>
      <c r="R886">
        <f>IF(Q886=1,COUNTIF($Q$2:Q886,1),"")</f>
        <v>885</v>
      </c>
      <c r="S886" t="str">
        <f>IFERROR(INDEX($O2:$O986,MATCH(ROWS($Q$2:Q886),$R2:$R986,0)),"")</f>
        <v>W80027-009-M  W Cascade Peak Low W</v>
      </c>
    </row>
    <row r="887" spans="1:19" x14ac:dyDescent="0.25">
      <c r="A887" s="80">
        <v>21</v>
      </c>
      <c r="B887" s="81" t="s">
        <v>1208</v>
      </c>
      <c r="C887" s="95" t="s">
        <v>434</v>
      </c>
      <c r="D887" s="95" t="s">
        <v>113</v>
      </c>
      <c r="E887" s="95" t="s">
        <v>1209</v>
      </c>
      <c r="F887" s="82" t="s">
        <v>436</v>
      </c>
      <c r="G887" s="83" t="s">
        <v>1215</v>
      </c>
      <c r="H887" s="84" t="s">
        <v>377</v>
      </c>
      <c r="I887" s="82">
        <v>8</v>
      </c>
      <c r="J887" s="96"/>
      <c r="K887" s="86">
        <v>72.5</v>
      </c>
      <c r="L887" s="86">
        <v>145</v>
      </c>
      <c r="M887" s="86">
        <v>144.94999999999999</v>
      </c>
      <c r="N887" s="86">
        <f t="shared" si="13"/>
        <v>0</v>
      </c>
      <c r="O887" s="97" t="s">
        <v>1211</v>
      </c>
      <c r="P887" s="98" t="s">
        <v>120</v>
      </c>
      <c r="Q887">
        <f>--ISNUMBER(IFERROR(SEARCH(Orders!$E18,O887,1),""))</f>
        <v>1</v>
      </c>
      <c r="R887">
        <f>IF(Q887=1,COUNTIF($Q$2:Q887,1),"")</f>
        <v>886</v>
      </c>
      <c r="S887" t="str">
        <f>IFERROR(INDEX($O2:$O986,MATCH(ROWS($Q$2:Q887),$R2:$R986,0)),"")</f>
        <v>W80027-009-M  W Cascade Peak Low W</v>
      </c>
    </row>
    <row r="888" spans="1:19" x14ac:dyDescent="0.25">
      <c r="A888" s="80">
        <v>21</v>
      </c>
      <c r="B888" s="81" t="s">
        <v>1208</v>
      </c>
      <c r="C888" s="95" t="s">
        <v>434</v>
      </c>
      <c r="D888" s="95" t="s">
        <v>113</v>
      </c>
      <c r="E888" s="95" t="s">
        <v>1209</v>
      </c>
      <c r="F888" s="82" t="s">
        <v>436</v>
      </c>
      <c r="G888" s="83" t="s">
        <v>1216</v>
      </c>
      <c r="H888" s="84" t="s">
        <v>377</v>
      </c>
      <c r="I888" s="82">
        <v>8.5</v>
      </c>
      <c r="J888" s="96"/>
      <c r="K888" s="86">
        <v>72.5</v>
      </c>
      <c r="L888" s="86">
        <v>145</v>
      </c>
      <c r="M888" s="86">
        <v>144.94999999999999</v>
      </c>
      <c r="N888" s="86">
        <f t="shared" si="13"/>
        <v>0</v>
      </c>
      <c r="O888" s="97" t="s">
        <v>1211</v>
      </c>
      <c r="P888" s="98" t="s">
        <v>120</v>
      </c>
      <c r="Q888">
        <f>--ISNUMBER(IFERROR(SEARCH(Orders!$E18,O888,1),""))</f>
        <v>1</v>
      </c>
      <c r="R888">
        <f>IF(Q888=1,COUNTIF($Q$2:Q888,1),"")</f>
        <v>887</v>
      </c>
      <c r="S888" t="str">
        <f>IFERROR(INDEX($O2:$O986,MATCH(ROWS($Q$2:Q888),$R2:$R986,0)),"")</f>
        <v>W80027-009-M  W Cascade Peak Low W</v>
      </c>
    </row>
    <row r="889" spans="1:19" x14ac:dyDescent="0.25">
      <c r="A889" s="80">
        <v>21</v>
      </c>
      <c r="B889" s="81" t="s">
        <v>1208</v>
      </c>
      <c r="C889" s="95" t="s">
        <v>434</v>
      </c>
      <c r="D889" s="95" t="s">
        <v>113</v>
      </c>
      <c r="E889" s="95" t="s">
        <v>1209</v>
      </c>
      <c r="F889" s="82" t="s">
        <v>436</v>
      </c>
      <c r="G889" s="83" t="s">
        <v>1217</v>
      </c>
      <c r="H889" s="84" t="s">
        <v>377</v>
      </c>
      <c r="I889" s="82">
        <v>9</v>
      </c>
      <c r="J889" s="96"/>
      <c r="K889" s="86">
        <v>72.5</v>
      </c>
      <c r="L889" s="86">
        <v>145</v>
      </c>
      <c r="M889" s="86">
        <v>144.94999999999999</v>
      </c>
      <c r="N889" s="86">
        <f t="shared" si="13"/>
        <v>0</v>
      </c>
      <c r="O889" s="97" t="s">
        <v>1211</v>
      </c>
      <c r="P889" s="98" t="s">
        <v>120</v>
      </c>
      <c r="Q889">
        <f>--ISNUMBER(IFERROR(SEARCH(Orders!$E18,O889,1),""))</f>
        <v>1</v>
      </c>
      <c r="R889">
        <f>IF(Q889=1,COUNTIF($Q$2:Q889,1),"")</f>
        <v>888</v>
      </c>
      <c r="S889" t="str">
        <f>IFERROR(INDEX($O2:$O986,MATCH(ROWS($Q$2:Q889),$R2:$R986,0)),"")</f>
        <v>W80027-009-M  W Cascade Peak Low W</v>
      </c>
    </row>
    <row r="890" spans="1:19" x14ac:dyDescent="0.25">
      <c r="A890" s="80">
        <v>21</v>
      </c>
      <c r="B890" s="81" t="s">
        <v>1208</v>
      </c>
      <c r="C890" s="95" t="s">
        <v>434</v>
      </c>
      <c r="D890" s="95" t="s">
        <v>113</v>
      </c>
      <c r="E890" s="95" t="s">
        <v>1209</v>
      </c>
      <c r="F890" s="82" t="s">
        <v>436</v>
      </c>
      <c r="G890" s="83" t="s">
        <v>1218</v>
      </c>
      <c r="H890" s="84" t="s">
        <v>377</v>
      </c>
      <c r="I890" s="82">
        <v>9.5</v>
      </c>
      <c r="J890" s="96"/>
      <c r="K890" s="86">
        <v>72.5</v>
      </c>
      <c r="L890" s="86">
        <v>145</v>
      </c>
      <c r="M890" s="86">
        <v>144.94999999999999</v>
      </c>
      <c r="N890" s="86">
        <f t="shared" si="13"/>
        <v>0</v>
      </c>
      <c r="O890" s="97" t="s">
        <v>1211</v>
      </c>
      <c r="P890" s="98" t="s">
        <v>120</v>
      </c>
      <c r="Q890">
        <f>--ISNUMBER(IFERROR(SEARCH(Orders!$E18,O890,1),""))</f>
        <v>1</v>
      </c>
      <c r="R890">
        <f>IF(Q890=1,COUNTIF($Q$2:Q890,1),"")</f>
        <v>889</v>
      </c>
      <c r="S890" t="str">
        <f>IFERROR(INDEX($O2:$O986,MATCH(ROWS($Q$2:Q890),$R2:$R986,0)),"")</f>
        <v>W80027-009-M  W Cascade Peak Low W</v>
      </c>
    </row>
    <row r="891" spans="1:19" x14ac:dyDescent="0.25">
      <c r="A891" s="80">
        <v>21</v>
      </c>
      <c r="B891" s="81" t="s">
        <v>1208</v>
      </c>
      <c r="C891" s="95" t="s">
        <v>434</v>
      </c>
      <c r="D891" s="95" t="s">
        <v>113</v>
      </c>
      <c r="E891" s="95" t="s">
        <v>1209</v>
      </c>
      <c r="F891" s="82" t="s">
        <v>436</v>
      </c>
      <c r="G891" s="83" t="s">
        <v>1219</v>
      </c>
      <c r="H891" s="84" t="s">
        <v>377</v>
      </c>
      <c r="I891" s="82">
        <v>10</v>
      </c>
      <c r="J891" s="96"/>
      <c r="K891" s="86">
        <v>72.5</v>
      </c>
      <c r="L891" s="86">
        <v>145</v>
      </c>
      <c r="M891" s="86">
        <v>144.94999999999999</v>
      </c>
      <c r="N891" s="86">
        <f t="shared" si="13"/>
        <v>0</v>
      </c>
      <c r="O891" s="97" t="s">
        <v>1211</v>
      </c>
      <c r="P891" s="98" t="s">
        <v>120</v>
      </c>
      <c r="Q891">
        <f>--ISNUMBER(IFERROR(SEARCH(Orders!$E18,O891,1),""))</f>
        <v>1</v>
      </c>
      <c r="R891">
        <f>IF(Q891=1,COUNTIF($Q$2:Q891,1),"")</f>
        <v>890</v>
      </c>
      <c r="S891" t="str">
        <f>IFERROR(INDEX($O2:$O986,MATCH(ROWS($Q$2:Q891),$R2:$R986,0)),"")</f>
        <v>W80027-009-M  W Cascade Peak Low W</v>
      </c>
    </row>
    <row r="892" spans="1:19" x14ac:dyDescent="0.25">
      <c r="A892" s="80">
        <v>21</v>
      </c>
      <c r="B892" s="81" t="s">
        <v>1208</v>
      </c>
      <c r="C892" s="95" t="s">
        <v>434</v>
      </c>
      <c r="D892" s="95" t="s">
        <v>113</v>
      </c>
      <c r="E892" s="95" t="s">
        <v>1209</v>
      </c>
      <c r="F892" s="82" t="s">
        <v>436</v>
      </c>
      <c r="G892" s="83" t="s">
        <v>1220</v>
      </c>
      <c r="H892" s="84" t="s">
        <v>377</v>
      </c>
      <c r="I892" s="82">
        <v>10.5</v>
      </c>
      <c r="J892" s="96"/>
      <c r="K892" s="86">
        <v>72.5</v>
      </c>
      <c r="L892" s="86">
        <v>145</v>
      </c>
      <c r="M892" s="86">
        <v>144.94999999999999</v>
      </c>
      <c r="N892" s="86">
        <f t="shared" si="13"/>
        <v>0</v>
      </c>
      <c r="O892" s="97" t="s">
        <v>1211</v>
      </c>
      <c r="P892" s="98" t="s">
        <v>120</v>
      </c>
      <c r="Q892">
        <f>--ISNUMBER(IFERROR(SEARCH(Orders!$E18,O892,1),""))</f>
        <v>1</v>
      </c>
      <c r="R892">
        <f>IF(Q892=1,COUNTIF($Q$2:Q892,1),"")</f>
        <v>891</v>
      </c>
      <c r="S892" t="str">
        <f>IFERROR(INDEX($O2:$O986,MATCH(ROWS($Q$2:Q892),$R2:$R986,0)),"")</f>
        <v>W80027-009-M  W Cascade Peak Low W</v>
      </c>
    </row>
    <row r="893" spans="1:19" x14ac:dyDescent="0.25">
      <c r="A893" s="80">
        <v>21</v>
      </c>
      <c r="B893" s="81" t="s">
        <v>1208</v>
      </c>
      <c r="C893" s="95" t="s">
        <v>434</v>
      </c>
      <c r="D893" s="95" t="s">
        <v>113</v>
      </c>
      <c r="E893" s="95" t="s">
        <v>1209</v>
      </c>
      <c r="F893" s="82" t="s">
        <v>436</v>
      </c>
      <c r="G893" s="83" t="s">
        <v>1221</v>
      </c>
      <c r="H893" s="84" t="s">
        <v>377</v>
      </c>
      <c r="I893" s="82">
        <v>11</v>
      </c>
      <c r="J893" s="96"/>
      <c r="K893" s="86">
        <v>72.5</v>
      </c>
      <c r="L893" s="86">
        <v>145</v>
      </c>
      <c r="M893" s="86">
        <v>144.94999999999999</v>
      </c>
      <c r="N893" s="86">
        <f t="shared" si="13"/>
        <v>0</v>
      </c>
      <c r="O893" s="97" t="s">
        <v>1211</v>
      </c>
      <c r="P893" s="98" t="s">
        <v>120</v>
      </c>
      <c r="Q893">
        <f>--ISNUMBER(IFERROR(SEARCH(Orders!$E18,O893,1),""))</f>
        <v>1</v>
      </c>
      <c r="R893">
        <f>IF(Q893=1,COUNTIF($Q$2:Q893,1),"")</f>
        <v>892</v>
      </c>
      <c r="S893" t="str">
        <f>IFERROR(INDEX($O2:$O986,MATCH(ROWS($Q$2:Q893),$R2:$R986,0)),"")</f>
        <v>W80027-009-M  W Cascade Peak Low W</v>
      </c>
    </row>
    <row r="894" spans="1:19" x14ac:dyDescent="0.25">
      <c r="A894" s="80">
        <v>21</v>
      </c>
      <c r="B894" s="81" t="s">
        <v>1208</v>
      </c>
      <c r="C894" s="95" t="s">
        <v>1222</v>
      </c>
      <c r="D894" s="95" t="s">
        <v>113</v>
      </c>
      <c r="E894" s="95" t="s">
        <v>1209</v>
      </c>
      <c r="F894" s="82" t="s">
        <v>1223</v>
      </c>
      <c r="G894" s="83" t="s">
        <v>1224</v>
      </c>
      <c r="H894" s="84" t="s">
        <v>377</v>
      </c>
      <c r="I894" s="82">
        <v>6</v>
      </c>
      <c r="J894" s="96"/>
      <c r="K894" s="86">
        <v>72.5</v>
      </c>
      <c r="L894" s="86">
        <v>145</v>
      </c>
      <c r="M894" s="86">
        <v>144.94999999999999</v>
      </c>
      <c r="N894" s="86">
        <f t="shared" si="13"/>
        <v>0</v>
      </c>
      <c r="O894" s="97" t="s">
        <v>1225</v>
      </c>
      <c r="P894" s="98" t="s">
        <v>120</v>
      </c>
      <c r="Q894">
        <f>--ISNUMBER(IFERROR(SEARCH(Orders!$E18,O894,1),""))</f>
        <v>1</v>
      </c>
      <c r="R894">
        <f>IF(Q894=1,COUNTIF($Q$2:Q894,1),"")</f>
        <v>893</v>
      </c>
      <c r="S894" t="str">
        <f>IFERROR(INDEX($O2:$O986,MATCH(ROWS($Q$2:Q894),$R2:$R986,0)),"")</f>
        <v>W80027-275-M  W Cascade Peak Low W</v>
      </c>
    </row>
    <row r="895" spans="1:19" x14ac:dyDescent="0.25">
      <c r="A895" s="80">
        <v>21</v>
      </c>
      <c r="B895" s="81" t="s">
        <v>1208</v>
      </c>
      <c r="C895" s="95" t="s">
        <v>1222</v>
      </c>
      <c r="D895" s="95" t="s">
        <v>113</v>
      </c>
      <c r="E895" s="95" t="s">
        <v>1209</v>
      </c>
      <c r="F895" s="82" t="s">
        <v>1223</v>
      </c>
      <c r="G895" s="83" t="s">
        <v>1226</v>
      </c>
      <c r="H895" s="84" t="s">
        <v>377</v>
      </c>
      <c r="I895" s="82">
        <v>6.5</v>
      </c>
      <c r="J895" s="96"/>
      <c r="K895" s="86">
        <v>72.5</v>
      </c>
      <c r="L895" s="86">
        <v>145</v>
      </c>
      <c r="M895" s="86">
        <v>144.94999999999999</v>
      </c>
      <c r="N895" s="86">
        <f t="shared" si="13"/>
        <v>0</v>
      </c>
      <c r="O895" s="97" t="s">
        <v>1225</v>
      </c>
      <c r="P895" s="98" t="s">
        <v>120</v>
      </c>
      <c r="Q895">
        <f>--ISNUMBER(IFERROR(SEARCH(Orders!$E18,O895,1),""))</f>
        <v>1</v>
      </c>
      <c r="R895">
        <f>IF(Q895=1,COUNTIF($Q$2:Q895,1),"")</f>
        <v>894</v>
      </c>
      <c r="S895" t="str">
        <f>IFERROR(INDEX($O2:$O986,MATCH(ROWS($Q$2:Q895),$R2:$R986,0)),"")</f>
        <v>W80027-275-M  W Cascade Peak Low W</v>
      </c>
    </row>
    <row r="896" spans="1:19" x14ac:dyDescent="0.25">
      <c r="A896" s="80">
        <v>21</v>
      </c>
      <c r="B896" s="81" t="s">
        <v>1208</v>
      </c>
      <c r="C896" s="95" t="s">
        <v>1222</v>
      </c>
      <c r="D896" s="95" t="s">
        <v>113</v>
      </c>
      <c r="E896" s="95" t="s">
        <v>1209</v>
      </c>
      <c r="F896" s="82" t="s">
        <v>1223</v>
      </c>
      <c r="G896" s="83" t="s">
        <v>1227</v>
      </c>
      <c r="H896" s="84" t="s">
        <v>377</v>
      </c>
      <c r="I896" s="82">
        <v>7</v>
      </c>
      <c r="J896" s="96"/>
      <c r="K896" s="86">
        <v>72.5</v>
      </c>
      <c r="L896" s="86">
        <v>145</v>
      </c>
      <c r="M896" s="86">
        <v>144.94999999999999</v>
      </c>
      <c r="N896" s="86">
        <f t="shared" si="13"/>
        <v>0</v>
      </c>
      <c r="O896" s="97" t="s">
        <v>1225</v>
      </c>
      <c r="P896" s="98" t="s">
        <v>120</v>
      </c>
      <c r="Q896">
        <f>--ISNUMBER(IFERROR(SEARCH(Orders!$E18,O896,1),""))</f>
        <v>1</v>
      </c>
      <c r="R896">
        <f>IF(Q896=1,COUNTIF($Q$2:Q896,1),"")</f>
        <v>895</v>
      </c>
      <c r="S896" t="str">
        <f>IFERROR(INDEX($O2:$O986,MATCH(ROWS($Q$2:Q896),$R2:$R986,0)),"")</f>
        <v>W80027-275-M  W Cascade Peak Low W</v>
      </c>
    </row>
    <row r="897" spans="1:19" x14ac:dyDescent="0.25">
      <c r="A897" s="80">
        <v>21</v>
      </c>
      <c r="B897" s="81" t="s">
        <v>1208</v>
      </c>
      <c r="C897" s="95" t="s">
        <v>1222</v>
      </c>
      <c r="D897" s="95" t="s">
        <v>113</v>
      </c>
      <c r="E897" s="95" t="s">
        <v>1209</v>
      </c>
      <c r="F897" s="82" t="s">
        <v>1223</v>
      </c>
      <c r="G897" s="83" t="s">
        <v>1228</v>
      </c>
      <c r="H897" s="84" t="s">
        <v>377</v>
      </c>
      <c r="I897" s="82">
        <v>7.5</v>
      </c>
      <c r="J897" s="96"/>
      <c r="K897" s="86">
        <v>72.5</v>
      </c>
      <c r="L897" s="86">
        <v>145</v>
      </c>
      <c r="M897" s="86">
        <v>144.94999999999999</v>
      </c>
      <c r="N897" s="86">
        <f t="shared" si="13"/>
        <v>0</v>
      </c>
      <c r="O897" s="97" t="s">
        <v>1225</v>
      </c>
      <c r="P897" s="98" t="s">
        <v>120</v>
      </c>
      <c r="Q897">
        <f>--ISNUMBER(IFERROR(SEARCH(Orders!$E18,O897,1),""))</f>
        <v>1</v>
      </c>
      <c r="R897">
        <f>IF(Q897=1,COUNTIF($Q$2:Q897,1),"")</f>
        <v>896</v>
      </c>
      <c r="S897" t="str">
        <f>IFERROR(INDEX($O2:$O986,MATCH(ROWS($Q$2:Q897),$R2:$R986,0)),"")</f>
        <v>W80027-275-M  W Cascade Peak Low W</v>
      </c>
    </row>
    <row r="898" spans="1:19" x14ac:dyDescent="0.25">
      <c r="A898" s="80">
        <v>21</v>
      </c>
      <c r="B898" s="81" t="s">
        <v>1208</v>
      </c>
      <c r="C898" s="95" t="s">
        <v>1222</v>
      </c>
      <c r="D898" s="95" t="s">
        <v>113</v>
      </c>
      <c r="E898" s="95" t="s">
        <v>1209</v>
      </c>
      <c r="F898" s="82" t="s">
        <v>1223</v>
      </c>
      <c r="G898" s="83" t="s">
        <v>1229</v>
      </c>
      <c r="H898" s="84" t="s">
        <v>377</v>
      </c>
      <c r="I898" s="82">
        <v>8</v>
      </c>
      <c r="J898" s="96"/>
      <c r="K898" s="86">
        <v>72.5</v>
      </c>
      <c r="L898" s="86">
        <v>145</v>
      </c>
      <c r="M898" s="86">
        <v>144.94999999999999</v>
      </c>
      <c r="N898" s="86">
        <f t="shared" ref="N898:N961" si="14">J898*K898</f>
        <v>0</v>
      </c>
      <c r="O898" s="97" t="s">
        <v>1225</v>
      </c>
      <c r="P898" s="98" t="s">
        <v>120</v>
      </c>
      <c r="Q898">
        <f>--ISNUMBER(IFERROR(SEARCH(Orders!$E18,O898,1),""))</f>
        <v>1</v>
      </c>
      <c r="R898">
        <f>IF(Q898=1,COUNTIF($Q$2:Q898,1),"")</f>
        <v>897</v>
      </c>
      <c r="S898" t="str">
        <f>IFERROR(INDEX($O2:$O986,MATCH(ROWS($Q$2:Q898),$R2:$R986,0)),"")</f>
        <v>W80027-275-M  W Cascade Peak Low W</v>
      </c>
    </row>
    <row r="899" spans="1:19" x14ac:dyDescent="0.25">
      <c r="A899" s="80">
        <v>21</v>
      </c>
      <c r="B899" s="81" t="s">
        <v>1208</v>
      </c>
      <c r="C899" s="95" t="s">
        <v>1222</v>
      </c>
      <c r="D899" s="95" t="s">
        <v>113</v>
      </c>
      <c r="E899" s="95" t="s">
        <v>1209</v>
      </c>
      <c r="F899" s="82" t="s">
        <v>1223</v>
      </c>
      <c r="G899" s="83" t="s">
        <v>1230</v>
      </c>
      <c r="H899" s="84" t="s">
        <v>377</v>
      </c>
      <c r="I899" s="82">
        <v>8.5</v>
      </c>
      <c r="J899" s="96"/>
      <c r="K899" s="86">
        <v>72.5</v>
      </c>
      <c r="L899" s="86">
        <v>145</v>
      </c>
      <c r="M899" s="86">
        <v>144.94999999999999</v>
      </c>
      <c r="N899" s="86">
        <f t="shared" si="14"/>
        <v>0</v>
      </c>
      <c r="O899" s="97" t="s">
        <v>1225</v>
      </c>
      <c r="P899" s="98" t="s">
        <v>120</v>
      </c>
      <c r="Q899">
        <f>--ISNUMBER(IFERROR(SEARCH(Orders!$E18,O899,1),""))</f>
        <v>1</v>
      </c>
      <c r="R899">
        <f>IF(Q899=1,COUNTIF($Q$2:Q899,1),"")</f>
        <v>898</v>
      </c>
      <c r="S899" t="str">
        <f>IFERROR(INDEX($O2:$O986,MATCH(ROWS($Q$2:Q899),$R2:$R986,0)),"")</f>
        <v>W80027-275-M  W Cascade Peak Low W</v>
      </c>
    </row>
    <row r="900" spans="1:19" x14ac:dyDescent="0.25">
      <c r="A900" s="80">
        <v>21</v>
      </c>
      <c r="B900" s="81" t="s">
        <v>1208</v>
      </c>
      <c r="C900" s="95" t="s">
        <v>1222</v>
      </c>
      <c r="D900" s="95" t="s">
        <v>113</v>
      </c>
      <c r="E900" s="95" t="s">
        <v>1209</v>
      </c>
      <c r="F900" s="82" t="s">
        <v>1223</v>
      </c>
      <c r="G900" s="83" t="s">
        <v>1231</v>
      </c>
      <c r="H900" s="84" t="s">
        <v>377</v>
      </c>
      <c r="I900" s="82">
        <v>9</v>
      </c>
      <c r="J900" s="96"/>
      <c r="K900" s="86">
        <v>72.5</v>
      </c>
      <c r="L900" s="86">
        <v>145</v>
      </c>
      <c r="M900" s="86">
        <v>144.94999999999999</v>
      </c>
      <c r="N900" s="86">
        <f t="shared" si="14"/>
        <v>0</v>
      </c>
      <c r="O900" s="97" t="s">
        <v>1225</v>
      </c>
      <c r="P900" s="98" t="s">
        <v>120</v>
      </c>
      <c r="Q900">
        <f>--ISNUMBER(IFERROR(SEARCH(Orders!$E18,O900,1),""))</f>
        <v>1</v>
      </c>
      <c r="R900">
        <f>IF(Q900=1,COUNTIF($Q$2:Q900,1),"")</f>
        <v>899</v>
      </c>
      <c r="S900" t="str">
        <f>IFERROR(INDEX($O2:$O986,MATCH(ROWS($Q$2:Q900),$R2:$R986,0)),"")</f>
        <v>W80027-275-M  W Cascade Peak Low W</v>
      </c>
    </row>
    <row r="901" spans="1:19" x14ac:dyDescent="0.25">
      <c r="A901" s="80">
        <v>21</v>
      </c>
      <c r="B901" s="81" t="s">
        <v>1208</v>
      </c>
      <c r="C901" s="95" t="s">
        <v>1222</v>
      </c>
      <c r="D901" s="95" t="s">
        <v>113</v>
      </c>
      <c r="E901" s="95" t="s">
        <v>1209</v>
      </c>
      <c r="F901" s="82" t="s">
        <v>1223</v>
      </c>
      <c r="G901" s="83" t="s">
        <v>1232</v>
      </c>
      <c r="H901" s="84" t="s">
        <v>377</v>
      </c>
      <c r="I901" s="82">
        <v>9.5</v>
      </c>
      <c r="J901" s="96"/>
      <c r="K901" s="86">
        <v>72.5</v>
      </c>
      <c r="L901" s="86">
        <v>145</v>
      </c>
      <c r="M901" s="86">
        <v>144.94999999999999</v>
      </c>
      <c r="N901" s="86">
        <f t="shared" si="14"/>
        <v>0</v>
      </c>
      <c r="O901" s="97" t="s">
        <v>1225</v>
      </c>
      <c r="P901" s="98" t="s">
        <v>120</v>
      </c>
      <c r="Q901">
        <f>--ISNUMBER(IFERROR(SEARCH(Orders!$E18,O901,1),""))</f>
        <v>1</v>
      </c>
      <c r="R901">
        <f>IF(Q901=1,COUNTIF($Q$2:Q901,1),"")</f>
        <v>900</v>
      </c>
      <c r="S901" t="str">
        <f>IFERROR(INDEX($O2:$O986,MATCH(ROWS($Q$2:Q901),$R2:$R986,0)),"")</f>
        <v>W80027-275-M  W Cascade Peak Low W</v>
      </c>
    </row>
    <row r="902" spans="1:19" x14ac:dyDescent="0.25">
      <c r="A902" s="80">
        <v>21</v>
      </c>
      <c r="B902" s="81" t="s">
        <v>1208</v>
      </c>
      <c r="C902" s="95" t="s">
        <v>1222</v>
      </c>
      <c r="D902" s="95" t="s">
        <v>113</v>
      </c>
      <c r="E902" s="95" t="s">
        <v>1209</v>
      </c>
      <c r="F902" s="82" t="s">
        <v>1223</v>
      </c>
      <c r="G902" s="83" t="s">
        <v>1233</v>
      </c>
      <c r="H902" s="84" t="s">
        <v>377</v>
      </c>
      <c r="I902" s="82">
        <v>10</v>
      </c>
      <c r="J902" s="96"/>
      <c r="K902" s="86">
        <v>72.5</v>
      </c>
      <c r="L902" s="86">
        <v>145</v>
      </c>
      <c r="M902" s="86">
        <v>144.94999999999999</v>
      </c>
      <c r="N902" s="86">
        <f t="shared" si="14"/>
        <v>0</v>
      </c>
      <c r="O902" s="97" t="s">
        <v>1225</v>
      </c>
      <c r="P902" s="98" t="s">
        <v>120</v>
      </c>
      <c r="Q902">
        <f>--ISNUMBER(IFERROR(SEARCH(Orders!$E18,O902,1),""))</f>
        <v>1</v>
      </c>
      <c r="R902">
        <f>IF(Q902=1,COUNTIF($Q$2:Q902,1),"")</f>
        <v>901</v>
      </c>
      <c r="S902" t="str">
        <f>IFERROR(INDEX($O2:$O986,MATCH(ROWS($Q$2:Q902),$R2:$R986,0)),"")</f>
        <v>W80027-275-M  W Cascade Peak Low W</v>
      </c>
    </row>
    <row r="903" spans="1:19" x14ac:dyDescent="0.25">
      <c r="A903" s="80">
        <v>21</v>
      </c>
      <c r="B903" s="81" t="s">
        <v>1208</v>
      </c>
      <c r="C903" s="95" t="s">
        <v>1222</v>
      </c>
      <c r="D903" s="95" t="s">
        <v>113</v>
      </c>
      <c r="E903" s="95" t="s">
        <v>1209</v>
      </c>
      <c r="F903" s="82" t="s">
        <v>1223</v>
      </c>
      <c r="G903" s="83" t="s">
        <v>1234</v>
      </c>
      <c r="H903" s="84" t="s">
        <v>377</v>
      </c>
      <c r="I903" s="82">
        <v>10.5</v>
      </c>
      <c r="J903" s="96"/>
      <c r="K903" s="86">
        <v>72.5</v>
      </c>
      <c r="L903" s="86">
        <v>145</v>
      </c>
      <c r="M903" s="86">
        <v>144.94999999999999</v>
      </c>
      <c r="N903" s="86">
        <f t="shared" si="14"/>
        <v>0</v>
      </c>
      <c r="O903" s="97" t="s">
        <v>1225</v>
      </c>
      <c r="P903" s="98" t="s">
        <v>120</v>
      </c>
      <c r="Q903">
        <f>--ISNUMBER(IFERROR(SEARCH(Orders!$E18,O903,1),""))</f>
        <v>1</v>
      </c>
      <c r="R903">
        <f>IF(Q903=1,COUNTIF($Q$2:Q903,1),"")</f>
        <v>902</v>
      </c>
      <c r="S903" t="str">
        <f>IFERROR(INDEX($O2:$O986,MATCH(ROWS($Q$2:Q903),$R2:$R986,0)),"")</f>
        <v>W80027-275-M  W Cascade Peak Low W</v>
      </c>
    </row>
    <row r="904" spans="1:19" x14ac:dyDescent="0.25">
      <c r="A904" s="80">
        <v>21</v>
      </c>
      <c r="B904" s="81" t="s">
        <v>1208</v>
      </c>
      <c r="C904" s="95" t="s">
        <v>1222</v>
      </c>
      <c r="D904" s="95" t="s">
        <v>113</v>
      </c>
      <c r="E904" s="95" t="s">
        <v>1209</v>
      </c>
      <c r="F904" s="82" t="s">
        <v>1223</v>
      </c>
      <c r="G904" s="83" t="s">
        <v>1235</v>
      </c>
      <c r="H904" s="84" t="s">
        <v>377</v>
      </c>
      <c r="I904" s="82">
        <v>11</v>
      </c>
      <c r="J904" s="96"/>
      <c r="K904" s="86">
        <v>72.5</v>
      </c>
      <c r="L904" s="86">
        <v>145</v>
      </c>
      <c r="M904" s="86">
        <v>144.94999999999999</v>
      </c>
      <c r="N904" s="86">
        <f t="shared" si="14"/>
        <v>0</v>
      </c>
      <c r="O904" s="97" t="s">
        <v>1225</v>
      </c>
      <c r="P904" s="98" t="s">
        <v>120</v>
      </c>
      <c r="Q904">
        <f>--ISNUMBER(IFERROR(SEARCH(Orders!$E18,O904,1),""))</f>
        <v>1</v>
      </c>
      <c r="R904">
        <f>IF(Q904=1,COUNTIF($Q$2:Q904,1),"")</f>
        <v>903</v>
      </c>
      <c r="S904" t="str">
        <f>IFERROR(INDEX($O2:$O986,MATCH(ROWS($Q$2:Q904),$R2:$R986,0)),"")</f>
        <v>W80027-275-M  W Cascade Peak Low W</v>
      </c>
    </row>
    <row r="905" spans="1:19" x14ac:dyDescent="0.25">
      <c r="A905" s="80">
        <v>21</v>
      </c>
      <c r="B905" s="81" t="s">
        <v>1208</v>
      </c>
      <c r="C905" s="95" t="s">
        <v>262</v>
      </c>
      <c r="D905" s="95" t="s">
        <v>113</v>
      </c>
      <c r="E905" s="95" t="s">
        <v>1209</v>
      </c>
      <c r="F905" s="82" t="s">
        <v>263</v>
      </c>
      <c r="G905" s="83" t="s">
        <v>1236</v>
      </c>
      <c r="H905" s="84" t="s">
        <v>377</v>
      </c>
      <c r="I905" s="82">
        <v>6</v>
      </c>
      <c r="J905" s="96"/>
      <c r="K905" s="86">
        <v>72.5</v>
      </c>
      <c r="L905" s="86">
        <v>145</v>
      </c>
      <c r="M905" s="86">
        <v>144.94999999999999</v>
      </c>
      <c r="N905" s="86">
        <f t="shared" si="14"/>
        <v>0</v>
      </c>
      <c r="O905" s="97" t="s">
        <v>1237</v>
      </c>
      <c r="P905" s="98" t="s">
        <v>120</v>
      </c>
      <c r="Q905">
        <f>--ISNUMBER(IFERROR(SEARCH(Orders!$E18,O905,1),""))</f>
        <v>1</v>
      </c>
      <c r="R905">
        <f>IF(Q905=1,COUNTIF($Q$2:Q905,1),"")</f>
        <v>904</v>
      </c>
      <c r="S905" t="str">
        <f>IFERROR(INDEX($O2:$O986,MATCH(ROWS($Q$2:Q905),$R2:$R986,0)),"")</f>
        <v>W80027-410-M  W Cascade Peak Low W</v>
      </c>
    </row>
    <row r="906" spans="1:19" x14ac:dyDescent="0.25">
      <c r="A906" s="80">
        <v>21</v>
      </c>
      <c r="B906" s="81" t="s">
        <v>1208</v>
      </c>
      <c r="C906" s="95" t="s">
        <v>262</v>
      </c>
      <c r="D906" s="95" t="s">
        <v>113</v>
      </c>
      <c r="E906" s="95" t="s">
        <v>1209</v>
      </c>
      <c r="F906" s="82" t="s">
        <v>263</v>
      </c>
      <c r="G906" s="83" t="s">
        <v>1238</v>
      </c>
      <c r="H906" s="84" t="s">
        <v>377</v>
      </c>
      <c r="I906" s="82">
        <v>6.5</v>
      </c>
      <c r="J906" s="96"/>
      <c r="K906" s="86">
        <v>72.5</v>
      </c>
      <c r="L906" s="86">
        <v>145</v>
      </c>
      <c r="M906" s="86">
        <v>144.94999999999999</v>
      </c>
      <c r="N906" s="86">
        <f t="shared" si="14"/>
        <v>0</v>
      </c>
      <c r="O906" s="97" t="s">
        <v>1237</v>
      </c>
      <c r="P906" s="98" t="s">
        <v>120</v>
      </c>
      <c r="Q906">
        <f>--ISNUMBER(IFERROR(SEARCH(Orders!$E18,O906,1),""))</f>
        <v>1</v>
      </c>
      <c r="R906">
        <f>IF(Q906=1,COUNTIF($Q$2:Q906,1),"")</f>
        <v>905</v>
      </c>
      <c r="S906" t="str">
        <f>IFERROR(INDEX($O2:$O986,MATCH(ROWS($Q$2:Q906),$R2:$R986,0)),"")</f>
        <v>W80027-410-M  W Cascade Peak Low W</v>
      </c>
    </row>
    <row r="907" spans="1:19" x14ac:dyDescent="0.25">
      <c r="A907" s="80">
        <v>21</v>
      </c>
      <c r="B907" s="81" t="s">
        <v>1208</v>
      </c>
      <c r="C907" s="95" t="s">
        <v>262</v>
      </c>
      <c r="D907" s="95" t="s">
        <v>113</v>
      </c>
      <c r="E907" s="95" t="s">
        <v>1209</v>
      </c>
      <c r="F907" s="82" t="s">
        <v>263</v>
      </c>
      <c r="G907" s="83" t="s">
        <v>1239</v>
      </c>
      <c r="H907" s="84" t="s">
        <v>377</v>
      </c>
      <c r="I907" s="82">
        <v>7</v>
      </c>
      <c r="J907" s="96"/>
      <c r="K907" s="86">
        <v>72.5</v>
      </c>
      <c r="L907" s="86">
        <v>145</v>
      </c>
      <c r="M907" s="86">
        <v>144.94999999999999</v>
      </c>
      <c r="N907" s="86">
        <f t="shared" si="14"/>
        <v>0</v>
      </c>
      <c r="O907" s="97" t="s">
        <v>1237</v>
      </c>
      <c r="P907" s="98" t="s">
        <v>120</v>
      </c>
      <c r="Q907">
        <f>--ISNUMBER(IFERROR(SEARCH(Orders!$E18,O907,1),""))</f>
        <v>1</v>
      </c>
      <c r="R907">
        <f>IF(Q907=1,COUNTIF($Q$2:Q907,1),"")</f>
        <v>906</v>
      </c>
      <c r="S907" t="str">
        <f>IFERROR(INDEX($O2:$O986,MATCH(ROWS($Q$2:Q907),$R2:$R986,0)),"")</f>
        <v>W80027-410-M  W Cascade Peak Low W</v>
      </c>
    </row>
    <row r="908" spans="1:19" x14ac:dyDescent="0.25">
      <c r="A908" s="80">
        <v>21</v>
      </c>
      <c r="B908" s="81" t="s">
        <v>1208</v>
      </c>
      <c r="C908" s="95" t="s">
        <v>262</v>
      </c>
      <c r="D908" s="95" t="s">
        <v>113</v>
      </c>
      <c r="E908" s="95" t="s">
        <v>1209</v>
      </c>
      <c r="F908" s="82" t="s">
        <v>263</v>
      </c>
      <c r="G908" s="83" t="s">
        <v>1240</v>
      </c>
      <c r="H908" s="84" t="s">
        <v>377</v>
      </c>
      <c r="I908" s="82">
        <v>7.5</v>
      </c>
      <c r="J908" s="96"/>
      <c r="K908" s="86">
        <v>72.5</v>
      </c>
      <c r="L908" s="86">
        <v>145</v>
      </c>
      <c r="M908" s="86">
        <v>144.94999999999999</v>
      </c>
      <c r="N908" s="86">
        <f t="shared" si="14"/>
        <v>0</v>
      </c>
      <c r="O908" s="97" t="s">
        <v>1237</v>
      </c>
      <c r="P908" s="98" t="s">
        <v>120</v>
      </c>
      <c r="Q908">
        <f>--ISNUMBER(IFERROR(SEARCH(Orders!$E18,O908,1),""))</f>
        <v>1</v>
      </c>
      <c r="R908">
        <f>IF(Q908=1,COUNTIF($Q$2:Q908,1),"")</f>
        <v>907</v>
      </c>
      <c r="S908" t="str">
        <f>IFERROR(INDEX($O2:$O986,MATCH(ROWS($Q$2:Q908),$R2:$R986,0)),"")</f>
        <v>W80027-410-M  W Cascade Peak Low W</v>
      </c>
    </row>
    <row r="909" spans="1:19" x14ac:dyDescent="0.25">
      <c r="A909" s="80">
        <v>21</v>
      </c>
      <c r="B909" s="81" t="s">
        <v>1208</v>
      </c>
      <c r="C909" s="95" t="s">
        <v>262</v>
      </c>
      <c r="D909" s="95" t="s">
        <v>113</v>
      </c>
      <c r="E909" s="95" t="s">
        <v>1209</v>
      </c>
      <c r="F909" s="82" t="s">
        <v>263</v>
      </c>
      <c r="G909" s="83" t="s">
        <v>1241</v>
      </c>
      <c r="H909" s="84" t="s">
        <v>377</v>
      </c>
      <c r="I909" s="82">
        <v>8</v>
      </c>
      <c r="J909" s="96"/>
      <c r="K909" s="86">
        <v>72.5</v>
      </c>
      <c r="L909" s="86">
        <v>145</v>
      </c>
      <c r="M909" s="86">
        <v>144.94999999999999</v>
      </c>
      <c r="N909" s="86">
        <f t="shared" si="14"/>
        <v>0</v>
      </c>
      <c r="O909" s="97" t="s">
        <v>1237</v>
      </c>
      <c r="P909" s="98" t="s">
        <v>120</v>
      </c>
      <c r="Q909">
        <f>--ISNUMBER(IFERROR(SEARCH(Orders!$E18,O909,1),""))</f>
        <v>1</v>
      </c>
      <c r="R909">
        <f>IF(Q909=1,COUNTIF($Q$2:Q909,1),"")</f>
        <v>908</v>
      </c>
      <c r="S909" t="str">
        <f>IFERROR(INDEX($O2:$O986,MATCH(ROWS($Q$2:Q909),$R2:$R986,0)),"")</f>
        <v>W80027-410-M  W Cascade Peak Low W</v>
      </c>
    </row>
    <row r="910" spans="1:19" x14ac:dyDescent="0.25">
      <c r="A910" s="80">
        <v>21</v>
      </c>
      <c r="B910" s="81" t="s">
        <v>1208</v>
      </c>
      <c r="C910" s="95" t="s">
        <v>262</v>
      </c>
      <c r="D910" s="95" t="s">
        <v>113</v>
      </c>
      <c r="E910" s="95" t="s">
        <v>1209</v>
      </c>
      <c r="F910" s="82" t="s">
        <v>263</v>
      </c>
      <c r="G910" s="83" t="s">
        <v>1242</v>
      </c>
      <c r="H910" s="84" t="s">
        <v>377</v>
      </c>
      <c r="I910" s="82">
        <v>8.5</v>
      </c>
      <c r="J910" s="96"/>
      <c r="K910" s="86">
        <v>72.5</v>
      </c>
      <c r="L910" s="86">
        <v>145</v>
      </c>
      <c r="M910" s="86">
        <v>144.94999999999999</v>
      </c>
      <c r="N910" s="86">
        <f t="shared" si="14"/>
        <v>0</v>
      </c>
      <c r="O910" s="97" t="s">
        <v>1237</v>
      </c>
      <c r="P910" s="98" t="s">
        <v>120</v>
      </c>
      <c r="Q910">
        <f>--ISNUMBER(IFERROR(SEARCH(Orders!$E18,O910,1),""))</f>
        <v>1</v>
      </c>
      <c r="R910">
        <f>IF(Q910=1,COUNTIF($Q$2:Q910,1),"")</f>
        <v>909</v>
      </c>
      <c r="S910" t="str">
        <f>IFERROR(INDEX($O2:$O986,MATCH(ROWS($Q$2:Q910),$R2:$R986,0)),"")</f>
        <v>W80027-410-M  W Cascade Peak Low W</v>
      </c>
    </row>
    <row r="911" spans="1:19" x14ac:dyDescent="0.25">
      <c r="A911" s="80">
        <v>21</v>
      </c>
      <c r="B911" s="81" t="s">
        <v>1208</v>
      </c>
      <c r="C911" s="95" t="s">
        <v>262</v>
      </c>
      <c r="D911" s="95" t="s">
        <v>113</v>
      </c>
      <c r="E911" s="95" t="s">
        <v>1209</v>
      </c>
      <c r="F911" s="82" t="s">
        <v>263</v>
      </c>
      <c r="G911" s="83" t="s">
        <v>1243</v>
      </c>
      <c r="H911" s="84" t="s">
        <v>377</v>
      </c>
      <c r="I911" s="82">
        <v>9</v>
      </c>
      <c r="J911" s="96"/>
      <c r="K911" s="86">
        <v>72.5</v>
      </c>
      <c r="L911" s="86">
        <v>145</v>
      </c>
      <c r="M911" s="86">
        <v>144.94999999999999</v>
      </c>
      <c r="N911" s="86">
        <f t="shared" si="14"/>
        <v>0</v>
      </c>
      <c r="O911" s="97" t="s">
        <v>1237</v>
      </c>
      <c r="P911" s="98" t="s">
        <v>120</v>
      </c>
      <c r="Q911">
        <f>--ISNUMBER(IFERROR(SEARCH(Orders!$E18,O911,1),""))</f>
        <v>1</v>
      </c>
      <c r="R911">
        <f>IF(Q911=1,COUNTIF($Q$2:Q911,1),"")</f>
        <v>910</v>
      </c>
      <c r="S911" t="str">
        <f>IFERROR(INDEX($O2:$O986,MATCH(ROWS($Q$2:Q911),$R2:$R986,0)),"")</f>
        <v>W80027-410-M  W Cascade Peak Low W</v>
      </c>
    </row>
    <row r="912" spans="1:19" x14ac:dyDescent="0.25">
      <c r="A912" s="80">
        <v>21</v>
      </c>
      <c r="B912" s="81" t="s">
        <v>1208</v>
      </c>
      <c r="C912" s="95" t="s">
        <v>262</v>
      </c>
      <c r="D912" s="95" t="s">
        <v>113</v>
      </c>
      <c r="E912" s="95" t="s">
        <v>1209</v>
      </c>
      <c r="F912" s="82" t="s">
        <v>263</v>
      </c>
      <c r="G912" s="83" t="s">
        <v>1244</v>
      </c>
      <c r="H912" s="84" t="s">
        <v>377</v>
      </c>
      <c r="I912" s="82">
        <v>9.5</v>
      </c>
      <c r="J912" s="96"/>
      <c r="K912" s="86">
        <v>72.5</v>
      </c>
      <c r="L912" s="86">
        <v>145</v>
      </c>
      <c r="M912" s="86">
        <v>144.94999999999999</v>
      </c>
      <c r="N912" s="86">
        <f t="shared" si="14"/>
        <v>0</v>
      </c>
      <c r="O912" s="97" t="s">
        <v>1237</v>
      </c>
      <c r="P912" s="98" t="s">
        <v>120</v>
      </c>
      <c r="Q912">
        <f>--ISNUMBER(IFERROR(SEARCH(Orders!$E18,O912,1),""))</f>
        <v>1</v>
      </c>
      <c r="R912">
        <f>IF(Q912=1,COUNTIF($Q$2:Q912,1),"")</f>
        <v>911</v>
      </c>
      <c r="S912" t="str">
        <f>IFERROR(INDEX($O2:$O986,MATCH(ROWS($Q$2:Q912),$R2:$R986,0)),"")</f>
        <v>W80027-410-M  W Cascade Peak Low W</v>
      </c>
    </row>
    <row r="913" spans="1:19" x14ac:dyDescent="0.25">
      <c r="A913" s="80">
        <v>21</v>
      </c>
      <c r="B913" s="81" t="s">
        <v>1208</v>
      </c>
      <c r="C913" s="95" t="s">
        <v>262</v>
      </c>
      <c r="D913" s="95" t="s">
        <v>113</v>
      </c>
      <c r="E913" s="95" t="s">
        <v>1209</v>
      </c>
      <c r="F913" s="82" t="s">
        <v>263</v>
      </c>
      <c r="G913" s="83" t="s">
        <v>1245</v>
      </c>
      <c r="H913" s="84" t="s">
        <v>377</v>
      </c>
      <c r="I913" s="82">
        <v>10</v>
      </c>
      <c r="J913" s="96"/>
      <c r="K913" s="86">
        <v>72.5</v>
      </c>
      <c r="L913" s="86">
        <v>145</v>
      </c>
      <c r="M913" s="86">
        <v>144.94999999999999</v>
      </c>
      <c r="N913" s="86">
        <f t="shared" si="14"/>
        <v>0</v>
      </c>
      <c r="O913" s="97" t="s">
        <v>1237</v>
      </c>
      <c r="P913" s="98" t="s">
        <v>120</v>
      </c>
      <c r="Q913">
        <f>--ISNUMBER(IFERROR(SEARCH(Orders!$E18,O913,1),""))</f>
        <v>1</v>
      </c>
      <c r="R913">
        <f>IF(Q913=1,COUNTIF($Q$2:Q913,1),"")</f>
        <v>912</v>
      </c>
      <c r="S913" t="str">
        <f>IFERROR(INDEX($O2:$O986,MATCH(ROWS($Q$2:Q913),$R2:$R986,0)),"")</f>
        <v>W80027-410-M  W Cascade Peak Low W</v>
      </c>
    </row>
    <row r="914" spans="1:19" x14ac:dyDescent="0.25">
      <c r="A914" s="80">
        <v>21</v>
      </c>
      <c r="B914" s="81" t="s">
        <v>1208</v>
      </c>
      <c r="C914" s="95" t="s">
        <v>262</v>
      </c>
      <c r="D914" s="95" t="s">
        <v>113</v>
      </c>
      <c r="E914" s="95" t="s">
        <v>1209</v>
      </c>
      <c r="F914" s="82" t="s">
        <v>263</v>
      </c>
      <c r="G914" s="83" t="s">
        <v>1246</v>
      </c>
      <c r="H914" s="84" t="s">
        <v>377</v>
      </c>
      <c r="I914" s="82">
        <v>10.5</v>
      </c>
      <c r="J914" s="96"/>
      <c r="K914" s="86">
        <v>72.5</v>
      </c>
      <c r="L914" s="86">
        <v>145</v>
      </c>
      <c r="M914" s="86">
        <v>144.94999999999999</v>
      </c>
      <c r="N914" s="86">
        <f t="shared" si="14"/>
        <v>0</v>
      </c>
      <c r="O914" s="97" t="s">
        <v>1237</v>
      </c>
      <c r="P914" s="98" t="s">
        <v>120</v>
      </c>
      <c r="Q914">
        <f>--ISNUMBER(IFERROR(SEARCH(Orders!$E18,O914,1),""))</f>
        <v>1</v>
      </c>
      <c r="R914">
        <f>IF(Q914=1,COUNTIF($Q$2:Q914,1),"")</f>
        <v>913</v>
      </c>
      <c r="S914" t="str">
        <f>IFERROR(INDEX($O2:$O986,MATCH(ROWS($Q$2:Q914),$R2:$R986,0)),"")</f>
        <v>W80027-410-M  W Cascade Peak Low W</v>
      </c>
    </row>
    <row r="915" spans="1:19" x14ac:dyDescent="0.25">
      <c r="A915" s="80">
        <v>21</v>
      </c>
      <c r="B915" s="81" t="s">
        <v>1208</v>
      </c>
      <c r="C915" s="95" t="s">
        <v>262</v>
      </c>
      <c r="D915" s="95" t="s">
        <v>113</v>
      </c>
      <c r="E915" s="95" t="s">
        <v>1209</v>
      </c>
      <c r="F915" s="82" t="s">
        <v>263</v>
      </c>
      <c r="G915" s="83" t="s">
        <v>1247</v>
      </c>
      <c r="H915" s="84" t="s">
        <v>377</v>
      </c>
      <c r="I915" s="82">
        <v>11</v>
      </c>
      <c r="J915" s="96"/>
      <c r="K915" s="86">
        <v>72.5</v>
      </c>
      <c r="L915" s="86">
        <v>145</v>
      </c>
      <c r="M915" s="86">
        <v>144.94999999999999</v>
      </c>
      <c r="N915" s="86">
        <f t="shared" si="14"/>
        <v>0</v>
      </c>
      <c r="O915" s="97" t="s">
        <v>1237</v>
      </c>
      <c r="P915" s="98" t="s">
        <v>120</v>
      </c>
      <c r="Q915">
        <f>--ISNUMBER(IFERROR(SEARCH(Orders!$E18,O915,1),""))</f>
        <v>1</v>
      </c>
      <c r="R915">
        <f>IF(Q915=1,COUNTIF($Q$2:Q915,1),"")</f>
        <v>914</v>
      </c>
      <c r="S915" t="str">
        <f>IFERROR(INDEX($O2:$O986,MATCH(ROWS($Q$2:Q915),$R2:$R986,0)),"")</f>
        <v>W80027-410-M  W Cascade Peak Low W</v>
      </c>
    </row>
    <row r="916" spans="1:19" x14ac:dyDescent="0.25">
      <c r="A916" s="80">
        <v>25</v>
      </c>
      <c r="B916" s="81" t="s">
        <v>1248</v>
      </c>
      <c r="C916" s="95" t="s">
        <v>1249</v>
      </c>
      <c r="D916" s="95" t="s">
        <v>113</v>
      </c>
      <c r="E916" s="95" t="s">
        <v>1250</v>
      </c>
      <c r="F916" s="82" t="s">
        <v>1251</v>
      </c>
      <c r="G916" s="83" t="s">
        <v>1252</v>
      </c>
      <c r="H916" s="84" t="s">
        <v>377</v>
      </c>
      <c r="I916" s="82">
        <v>6</v>
      </c>
      <c r="J916" s="96"/>
      <c r="K916" s="86">
        <v>80</v>
      </c>
      <c r="L916" s="86">
        <v>160</v>
      </c>
      <c r="M916" s="86">
        <v>159.94999999999999</v>
      </c>
      <c r="N916" s="86">
        <f t="shared" si="14"/>
        <v>0</v>
      </c>
      <c r="O916" s="97" t="s">
        <v>1253</v>
      </c>
      <c r="P916" s="98" t="s">
        <v>120</v>
      </c>
      <c r="Q916">
        <f>--ISNUMBER(IFERROR(SEARCH(Orders!$E18,O916,1),""))</f>
        <v>1</v>
      </c>
      <c r="R916">
        <f>IF(Q916=1,COUNTIF($Q$2:Q916,1),"")</f>
        <v>915</v>
      </c>
      <c r="S916" t="str">
        <f>IFERROR(INDEX($O2:$O986,MATCH(ROWS($Q$2:Q916),$R2:$R986,0)),"")</f>
        <v>W80029-013-M  W Rosie Mid</v>
      </c>
    </row>
    <row r="917" spans="1:19" x14ac:dyDescent="0.25">
      <c r="A917" s="80">
        <v>25</v>
      </c>
      <c r="B917" s="81" t="s">
        <v>1248</v>
      </c>
      <c r="C917" s="95" t="s">
        <v>1249</v>
      </c>
      <c r="D917" s="95" t="s">
        <v>113</v>
      </c>
      <c r="E917" s="95" t="s">
        <v>1250</v>
      </c>
      <c r="F917" s="82" t="s">
        <v>1251</v>
      </c>
      <c r="G917" s="83" t="s">
        <v>1254</v>
      </c>
      <c r="H917" s="84" t="s">
        <v>377</v>
      </c>
      <c r="I917" s="82">
        <v>6.5</v>
      </c>
      <c r="J917" s="96"/>
      <c r="K917" s="86">
        <v>80</v>
      </c>
      <c r="L917" s="86">
        <v>160</v>
      </c>
      <c r="M917" s="86">
        <v>159.94999999999999</v>
      </c>
      <c r="N917" s="86">
        <f t="shared" si="14"/>
        <v>0</v>
      </c>
      <c r="O917" s="97" t="s">
        <v>1253</v>
      </c>
      <c r="P917" s="98" t="s">
        <v>120</v>
      </c>
      <c r="Q917">
        <f>--ISNUMBER(IFERROR(SEARCH(Orders!$E18,O917,1),""))</f>
        <v>1</v>
      </c>
      <c r="R917">
        <f>IF(Q917=1,COUNTIF($Q$2:Q917,1),"")</f>
        <v>916</v>
      </c>
      <c r="S917" t="str">
        <f>IFERROR(INDEX($O2:$O986,MATCH(ROWS($Q$2:Q917),$R2:$R986,0)),"")</f>
        <v>W80029-013-M  W Rosie Mid</v>
      </c>
    </row>
    <row r="918" spans="1:19" x14ac:dyDescent="0.25">
      <c r="A918" s="80">
        <v>25</v>
      </c>
      <c r="B918" s="81" t="s">
        <v>1248</v>
      </c>
      <c r="C918" s="95" t="s">
        <v>1249</v>
      </c>
      <c r="D918" s="95" t="s">
        <v>113</v>
      </c>
      <c r="E918" s="95" t="s">
        <v>1250</v>
      </c>
      <c r="F918" s="82" t="s">
        <v>1251</v>
      </c>
      <c r="G918" s="83" t="s">
        <v>1255</v>
      </c>
      <c r="H918" s="84" t="s">
        <v>377</v>
      </c>
      <c r="I918" s="82">
        <v>7</v>
      </c>
      <c r="J918" s="96"/>
      <c r="K918" s="86">
        <v>80</v>
      </c>
      <c r="L918" s="86">
        <v>160</v>
      </c>
      <c r="M918" s="86">
        <v>159.94999999999999</v>
      </c>
      <c r="N918" s="86">
        <f t="shared" si="14"/>
        <v>0</v>
      </c>
      <c r="O918" s="97" t="s">
        <v>1253</v>
      </c>
      <c r="P918" s="98" t="s">
        <v>120</v>
      </c>
      <c r="Q918">
        <f>--ISNUMBER(IFERROR(SEARCH(Orders!$E18,O918,1),""))</f>
        <v>1</v>
      </c>
      <c r="R918">
        <f>IF(Q918=1,COUNTIF($Q$2:Q918,1),"")</f>
        <v>917</v>
      </c>
      <c r="S918" t="str">
        <f>IFERROR(INDEX($O2:$O986,MATCH(ROWS($Q$2:Q918),$R2:$R986,0)),"")</f>
        <v>W80029-013-M  W Rosie Mid</v>
      </c>
    </row>
    <row r="919" spans="1:19" x14ac:dyDescent="0.25">
      <c r="A919" s="80">
        <v>25</v>
      </c>
      <c r="B919" s="81" t="s">
        <v>1248</v>
      </c>
      <c r="C919" s="95" t="s">
        <v>1249</v>
      </c>
      <c r="D919" s="95" t="s">
        <v>113</v>
      </c>
      <c r="E919" s="95" t="s">
        <v>1250</v>
      </c>
      <c r="F919" s="82" t="s">
        <v>1251</v>
      </c>
      <c r="G919" s="83" t="s">
        <v>1256</v>
      </c>
      <c r="H919" s="84" t="s">
        <v>377</v>
      </c>
      <c r="I919" s="82">
        <v>7.5</v>
      </c>
      <c r="J919" s="96"/>
      <c r="K919" s="86">
        <v>80</v>
      </c>
      <c r="L919" s="86">
        <v>160</v>
      </c>
      <c r="M919" s="86">
        <v>159.94999999999999</v>
      </c>
      <c r="N919" s="86">
        <f t="shared" si="14"/>
        <v>0</v>
      </c>
      <c r="O919" s="97" t="s">
        <v>1253</v>
      </c>
      <c r="P919" s="98" t="s">
        <v>120</v>
      </c>
      <c r="Q919">
        <f>--ISNUMBER(IFERROR(SEARCH(Orders!$E18,O919,1),""))</f>
        <v>1</v>
      </c>
      <c r="R919">
        <f>IF(Q919=1,COUNTIF($Q$2:Q919,1),"")</f>
        <v>918</v>
      </c>
      <c r="S919" t="str">
        <f>IFERROR(INDEX($O2:$O986,MATCH(ROWS($Q$2:Q919),$R2:$R986,0)),"")</f>
        <v>W80029-013-M  W Rosie Mid</v>
      </c>
    </row>
    <row r="920" spans="1:19" x14ac:dyDescent="0.25">
      <c r="A920" s="80">
        <v>25</v>
      </c>
      <c r="B920" s="81" t="s">
        <v>1248</v>
      </c>
      <c r="C920" s="95" t="s">
        <v>1249</v>
      </c>
      <c r="D920" s="95" t="s">
        <v>113</v>
      </c>
      <c r="E920" s="95" t="s">
        <v>1250</v>
      </c>
      <c r="F920" s="82" t="s">
        <v>1251</v>
      </c>
      <c r="G920" s="83" t="s">
        <v>1257</v>
      </c>
      <c r="H920" s="84" t="s">
        <v>377</v>
      </c>
      <c r="I920" s="82">
        <v>8</v>
      </c>
      <c r="J920" s="96"/>
      <c r="K920" s="86">
        <v>80</v>
      </c>
      <c r="L920" s="86">
        <v>160</v>
      </c>
      <c r="M920" s="86">
        <v>159.94999999999999</v>
      </c>
      <c r="N920" s="86">
        <f t="shared" si="14"/>
        <v>0</v>
      </c>
      <c r="O920" s="97" t="s">
        <v>1253</v>
      </c>
      <c r="P920" s="98" t="s">
        <v>120</v>
      </c>
      <c r="Q920">
        <f>--ISNUMBER(IFERROR(SEARCH(Orders!$E18,O920,1),""))</f>
        <v>1</v>
      </c>
      <c r="R920">
        <f>IF(Q920=1,COUNTIF($Q$2:Q920,1),"")</f>
        <v>919</v>
      </c>
      <c r="S920" t="str">
        <f>IFERROR(INDEX($O2:$O986,MATCH(ROWS($Q$2:Q920),$R2:$R986,0)),"")</f>
        <v>W80029-013-M  W Rosie Mid</v>
      </c>
    </row>
    <row r="921" spans="1:19" x14ac:dyDescent="0.25">
      <c r="A921" s="80">
        <v>25</v>
      </c>
      <c r="B921" s="81" t="s">
        <v>1248</v>
      </c>
      <c r="C921" s="95" t="s">
        <v>1249</v>
      </c>
      <c r="D921" s="95" t="s">
        <v>113</v>
      </c>
      <c r="E921" s="95" t="s">
        <v>1250</v>
      </c>
      <c r="F921" s="82" t="s">
        <v>1251</v>
      </c>
      <c r="G921" s="83" t="s">
        <v>1258</v>
      </c>
      <c r="H921" s="84" t="s">
        <v>377</v>
      </c>
      <c r="I921" s="82">
        <v>8.5</v>
      </c>
      <c r="J921" s="96"/>
      <c r="K921" s="86">
        <v>80</v>
      </c>
      <c r="L921" s="86">
        <v>160</v>
      </c>
      <c r="M921" s="86">
        <v>159.94999999999999</v>
      </c>
      <c r="N921" s="86">
        <f t="shared" si="14"/>
        <v>0</v>
      </c>
      <c r="O921" s="97" t="s">
        <v>1253</v>
      </c>
      <c r="P921" s="98" t="s">
        <v>120</v>
      </c>
      <c r="Q921">
        <f>--ISNUMBER(IFERROR(SEARCH(Orders!$E18,O921,1),""))</f>
        <v>1</v>
      </c>
      <c r="R921">
        <f>IF(Q921=1,COUNTIF($Q$2:Q921,1),"")</f>
        <v>920</v>
      </c>
      <c r="S921" t="str">
        <f>IFERROR(INDEX($O2:$O986,MATCH(ROWS($Q$2:Q921),$R2:$R986,0)),"")</f>
        <v>W80029-013-M  W Rosie Mid</v>
      </c>
    </row>
    <row r="922" spans="1:19" x14ac:dyDescent="0.25">
      <c r="A922" s="80">
        <v>25</v>
      </c>
      <c r="B922" s="81" t="s">
        <v>1248</v>
      </c>
      <c r="C922" s="95" t="s">
        <v>1249</v>
      </c>
      <c r="D922" s="95" t="s">
        <v>113</v>
      </c>
      <c r="E922" s="95" t="s">
        <v>1250</v>
      </c>
      <c r="F922" s="82" t="s">
        <v>1251</v>
      </c>
      <c r="G922" s="83" t="s">
        <v>1259</v>
      </c>
      <c r="H922" s="84" t="s">
        <v>377</v>
      </c>
      <c r="I922" s="82">
        <v>9</v>
      </c>
      <c r="J922" s="96"/>
      <c r="K922" s="86">
        <v>80</v>
      </c>
      <c r="L922" s="86">
        <v>160</v>
      </c>
      <c r="M922" s="86">
        <v>159.94999999999999</v>
      </c>
      <c r="N922" s="86">
        <f t="shared" si="14"/>
        <v>0</v>
      </c>
      <c r="O922" s="97" t="s">
        <v>1253</v>
      </c>
      <c r="P922" s="98" t="s">
        <v>120</v>
      </c>
      <c r="Q922">
        <f>--ISNUMBER(IFERROR(SEARCH(Orders!$E18,O922,1),""))</f>
        <v>1</v>
      </c>
      <c r="R922">
        <f>IF(Q922=1,COUNTIF($Q$2:Q922,1),"")</f>
        <v>921</v>
      </c>
      <c r="S922" t="str">
        <f>IFERROR(INDEX($O2:$O986,MATCH(ROWS($Q$2:Q922),$R2:$R986,0)),"")</f>
        <v>W80029-013-M  W Rosie Mid</v>
      </c>
    </row>
    <row r="923" spans="1:19" x14ac:dyDescent="0.25">
      <c r="A923" s="80">
        <v>25</v>
      </c>
      <c r="B923" s="81" t="s">
        <v>1248</v>
      </c>
      <c r="C923" s="95" t="s">
        <v>1249</v>
      </c>
      <c r="D923" s="95" t="s">
        <v>113</v>
      </c>
      <c r="E923" s="95" t="s">
        <v>1250</v>
      </c>
      <c r="F923" s="82" t="s">
        <v>1251</v>
      </c>
      <c r="G923" s="83" t="s">
        <v>1260</v>
      </c>
      <c r="H923" s="84" t="s">
        <v>377</v>
      </c>
      <c r="I923" s="82">
        <v>9.5</v>
      </c>
      <c r="J923" s="96"/>
      <c r="K923" s="86">
        <v>80</v>
      </c>
      <c r="L923" s="86">
        <v>160</v>
      </c>
      <c r="M923" s="86">
        <v>159.94999999999999</v>
      </c>
      <c r="N923" s="86">
        <f t="shared" si="14"/>
        <v>0</v>
      </c>
      <c r="O923" s="97" t="s">
        <v>1253</v>
      </c>
      <c r="P923" s="98" t="s">
        <v>120</v>
      </c>
      <c r="Q923">
        <f>--ISNUMBER(IFERROR(SEARCH(Orders!$E18,O923,1),""))</f>
        <v>1</v>
      </c>
      <c r="R923">
        <f>IF(Q923=1,COUNTIF($Q$2:Q923,1),"")</f>
        <v>922</v>
      </c>
      <c r="S923" t="str">
        <f>IFERROR(INDEX($O2:$O986,MATCH(ROWS($Q$2:Q923),$R2:$R986,0)),"")</f>
        <v>W80029-013-M  W Rosie Mid</v>
      </c>
    </row>
    <row r="924" spans="1:19" x14ac:dyDescent="0.25">
      <c r="A924" s="80">
        <v>25</v>
      </c>
      <c r="B924" s="81" t="s">
        <v>1248</v>
      </c>
      <c r="C924" s="95" t="s">
        <v>1249</v>
      </c>
      <c r="D924" s="95" t="s">
        <v>113</v>
      </c>
      <c r="E924" s="95" t="s">
        <v>1250</v>
      </c>
      <c r="F924" s="82" t="s">
        <v>1251</v>
      </c>
      <c r="G924" s="83" t="s">
        <v>1261</v>
      </c>
      <c r="H924" s="84" t="s">
        <v>377</v>
      </c>
      <c r="I924" s="82">
        <v>10</v>
      </c>
      <c r="J924" s="96"/>
      <c r="K924" s="86">
        <v>80</v>
      </c>
      <c r="L924" s="86">
        <v>160</v>
      </c>
      <c r="M924" s="86">
        <v>159.94999999999999</v>
      </c>
      <c r="N924" s="86">
        <f t="shared" si="14"/>
        <v>0</v>
      </c>
      <c r="O924" s="97" t="s">
        <v>1253</v>
      </c>
      <c r="P924" s="98" t="s">
        <v>120</v>
      </c>
      <c r="Q924">
        <f>--ISNUMBER(IFERROR(SEARCH(Orders!$E18,O924,1),""))</f>
        <v>1</v>
      </c>
      <c r="R924">
        <f>IF(Q924=1,COUNTIF($Q$2:Q924,1),"")</f>
        <v>923</v>
      </c>
      <c r="S924" t="str">
        <f>IFERROR(INDEX($O2:$O986,MATCH(ROWS($Q$2:Q924),$R2:$R986,0)),"")</f>
        <v>W80029-013-M  W Rosie Mid</v>
      </c>
    </row>
    <row r="925" spans="1:19" x14ac:dyDescent="0.25">
      <c r="A925" s="80">
        <v>25</v>
      </c>
      <c r="B925" s="81" t="s">
        <v>1248</v>
      </c>
      <c r="C925" s="95" t="s">
        <v>1249</v>
      </c>
      <c r="D925" s="95" t="s">
        <v>113</v>
      </c>
      <c r="E925" s="95" t="s">
        <v>1250</v>
      </c>
      <c r="F925" s="82" t="s">
        <v>1251</v>
      </c>
      <c r="G925" s="83" t="s">
        <v>1262</v>
      </c>
      <c r="H925" s="84" t="s">
        <v>377</v>
      </c>
      <c r="I925" s="82">
        <v>10.5</v>
      </c>
      <c r="J925" s="96"/>
      <c r="K925" s="86">
        <v>80</v>
      </c>
      <c r="L925" s="86">
        <v>160</v>
      </c>
      <c r="M925" s="86">
        <v>159.94999999999999</v>
      </c>
      <c r="N925" s="86">
        <f t="shared" si="14"/>
        <v>0</v>
      </c>
      <c r="O925" s="97" t="s">
        <v>1253</v>
      </c>
      <c r="P925" s="98" t="s">
        <v>120</v>
      </c>
      <c r="Q925">
        <f>--ISNUMBER(IFERROR(SEARCH(Orders!$E18,O925,1),""))</f>
        <v>1</v>
      </c>
      <c r="R925">
        <f>IF(Q925=1,COUNTIF($Q$2:Q925,1),"")</f>
        <v>924</v>
      </c>
      <c r="S925" t="str">
        <f>IFERROR(INDEX($O2:$O986,MATCH(ROWS($Q$2:Q925),$R2:$R986,0)),"")</f>
        <v>W80029-013-M  W Rosie Mid</v>
      </c>
    </row>
    <row r="926" spans="1:19" x14ac:dyDescent="0.25">
      <c r="A926" s="80">
        <v>25</v>
      </c>
      <c r="B926" s="81" t="s">
        <v>1248</v>
      </c>
      <c r="C926" s="95" t="s">
        <v>1249</v>
      </c>
      <c r="D926" s="95" t="s">
        <v>113</v>
      </c>
      <c r="E926" s="95" t="s">
        <v>1250</v>
      </c>
      <c r="F926" s="82" t="s">
        <v>1251</v>
      </c>
      <c r="G926" s="83" t="s">
        <v>1263</v>
      </c>
      <c r="H926" s="84" t="s">
        <v>377</v>
      </c>
      <c r="I926" s="82">
        <v>11</v>
      </c>
      <c r="J926" s="96"/>
      <c r="K926" s="86">
        <v>80</v>
      </c>
      <c r="L926" s="86">
        <v>160</v>
      </c>
      <c r="M926" s="86">
        <v>159.94999999999999</v>
      </c>
      <c r="N926" s="86">
        <f t="shared" si="14"/>
        <v>0</v>
      </c>
      <c r="O926" s="97" t="s">
        <v>1253</v>
      </c>
      <c r="P926" s="98" t="s">
        <v>120</v>
      </c>
      <c r="Q926">
        <f>--ISNUMBER(IFERROR(SEARCH(Orders!$E18,O926,1),""))</f>
        <v>1</v>
      </c>
      <c r="R926">
        <f>IF(Q926=1,COUNTIF($Q$2:Q926,1),"")</f>
        <v>925</v>
      </c>
      <c r="S926" t="str">
        <f>IFERROR(INDEX($O2:$O986,MATCH(ROWS($Q$2:Q926),$R2:$R986,0)),"")</f>
        <v>W80029-013-M  W Rosie Mid</v>
      </c>
    </row>
    <row r="927" spans="1:19" x14ac:dyDescent="0.25">
      <c r="A927" s="80">
        <v>25</v>
      </c>
      <c r="B927" s="81" t="s">
        <v>1248</v>
      </c>
      <c r="C927" s="95" t="s">
        <v>200</v>
      </c>
      <c r="D927" s="95" t="s">
        <v>113</v>
      </c>
      <c r="E927" s="95" t="s">
        <v>1250</v>
      </c>
      <c r="F927" s="82" t="s">
        <v>201</v>
      </c>
      <c r="G927" s="83" t="s">
        <v>1264</v>
      </c>
      <c r="H927" s="84" t="s">
        <v>377</v>
      </c>
      <c r="I927" s="82">
        <v>6</v>
      </c>
      <c r="J927" s="96"/>
      <c r="K927" s="86">
        <v>80</v>
      </c>
      <c r="L927" s="86">
        <v>160</v>
      </c>
      <c r="M927" s="86">
        <v>159.94999999999999</v>
      </c>
      <c r="N927" s="86">
        <f t="shared" si="14"/>
        <v>0</v>
      </c>
      <c r="O927" s="97" t="s">
        <v>1265</v>
      </c>
      <c r="P927" s="98" t="s">
        <v>120</v>
      </c>
      <c r="Q927">
        <f>--ISNUMBER(IFERROR(SEARCH(Orders!$E18,O927,1),""))</f>
        <v>1</v>
      </c>
      <c r="R927">
        <f>IF(Q927=1,COUNTIF($Q$2:Q927,1),"")</f>
        <v>926</v>
      </c>
      <c r="S927" t="str">
        <f>IFERROR(INDEX($O2:$O986,MATCH(ROWS($Q$2:Q927),$R2:$R986,0)),"")</f>
        <v>W80029-235-M  W Rosie Mid</v>
      </c>
    </row>
    <row r="928" spans="1:19" x14ac:dyDescent="0.25">
      <c r="A928" s="80">
        <v>25</v>
      </c>
      <c r="B928" s="81" t="s">
        <v>1248</v>
      </c>
      <c r="C928" s="95" t="s">
        <v>200</v>
      </c>
      <c r="D928" s="95" t="s">
        <v>113</v>
      </c>
      <c r="E928" s="95" t="s">
        <v>1250</v>
      </c>
      <c r="F928" s="82" t="s">
        <v>201</v>
      </c>
      <c r="G928" s="83" t="s">
        <v>1266</v>
      </c>
      <c r="H928" s="84" t="s">
        <v>377</v>
      </c>
      <c r="I928" s="82">
        <v>6.5</v>
      </c>
      <c r="J928" s="96"/>
      <c r="K928" s="86">
        <v>80</v>
      </c>
      <c r="L928" s="86">
        <v>160</v>
      </c>
      <c r="M928" s="86">
        <v>159.94999999999999</v>
      </c>
      <c r="N928" s="86">
        <f t="shared" si="14"/>
        <v>0</v>
      </c>
      <c r="O928" s="97" t="s">
        <v>1265</v>
      </c>
      <c r="P928" s="98" t="s">
        <v>120</v>
      </c>
      <c r="Q928">
        <f>--ISNUMBER(IFERROR(SEARCH(Orders!$E18,O928,1),""))</f>
        <v>1</v>
      </c>
      <c r="R928">
        <f>IF(Q928=1,COUNTIF($Q$2:Q928,1),"")</f>
        <v>927</v>
      </c>
      <c r="S928" t="str">
        <f>IFERROR(INDEX($O2:$O986,MATCH(ROWS($Q$2:Q928),$R2:$R986,0)),"")</f>
        <v>W80029-235-M  W Rosie Mid</v>
      </c>
    </row>
    <row r="929" spans="1:19" x14ac:dyDescent="0.25">
      <c r="A929" s="80">
        <v>25</v>
      </c>
      <c r="B929" s="81" t="s">
        <v>1248</v>
      </c>
      <c r="C929" s="95" t="s">
        <v>200</v>
      </c>
      <c r="D929" s="95" t="s">
        <v>113</v>
      </c>
      <c r="E929" s="95" t="s">
        <v>1250</v>
      </c>
      <c r="F929" s="82" t="s">
        <v>201</v>
      </c>
      <c r="G929" s="83" t="s">
        <v>1267</v>
      </c>
      <c r="H929" s="84" t="s">
        <v>377</v>
      </c>
      <c r="I929" s="82">
        <v>7</v>
      </c>
      <c r="J929" s="96"/>
      <c r="K929" s="86">
        <v>80</v>
      </c>
      <c r="L929" s="86">
        <v>160</v>
      </c>
      <c r="M929" s="86">
        <v>159.94999999999999</v>
      </c>
      <c r="N929" s="86">
        <f t="shared" si="14"/>
        <v>0</v>
      </c>
      <c r="O929" s="97" t="s">
        <v>1265</v>
      </c>
      <c r="P929" s="98" t="s">
        <v>120</v>
      </c>
      <c r="Q929">
        <f>--ISNUMBER(IFERROR(SEARCH(Orders!$E18,O929,1),""))</f>
        <v>1</v>
      </c>
      <c r="R929">
        <f>IF(Q929=1,COUNTIF($Q$2:Q929,1),"")</f>
        <v>928</v>
      </c>
      <c r="S929" t="str">
        <f>IFERROR(INDEX($O2:$O986,MATCH(ROWS($Q$2:Q929),$R2:$R986,0)),"")</f>
        <v>W80029-235-M  W Rosie Mid</v>
      </c>
    </row>
    <row r="930" spans="1:19" x14ac:dyDescent="0.25">
      <c r="A930" s="80">
        <v>25</v>
      </c>
      <c r="B930" s="81" t="s">
        <v>1248</v>
      </c>
      <c r="C930" s="95" t="s">
        <v>200</v>
      </c>
      <c r="D930" s="95" t="s">
        <v>113</v>
      </c>
      <c r="E930" s="95" t="s">
        <v>1250</v>
      </c>
      <c r="F930" s="82" t="s">
        <v>201</v>
      </c>
      <c r="G930" s="83" t="s">
        <v>1268</v>
      </c>
      <c r="H930" s="84" t="s">
        <v>377</v>
      </c>
      <c r="I930" s="82">
        <v>7.5</v>
      </c>
      <c r="J930" s="96"/>
      <c r="K930" s="86">
        <v>80</v>
      </c>
      <c r="L930" s="86">
        <v>160</v>
      </c>
      <c r="M930" s="86">
        <v>159.94999999999999</v>
      </c>
      <c r="N930" s="86">
        <f t="shared" si="14"/>
        <v>0</v>
      </c>
      <c r="O930" s="97" t="s">
        <v>1265</v>
      </c>
      <c r="P930" s="98" t="s">
        <v>120</v>
      </c>
      <c r="Q930">
        <f>--ISNUMBER(IFERROR(SEARCH(Orders!$E18,O930,1),""))</f>
        <v>1</v>
      </c>
      <c r="R930">
        <f>IF(Q930=1,COUNTIF($Q$2:Q930,1),"")</f>
        <v>929</v>
      </c>
      <c r="S930" t="str">
        <f>IFERROR(INDEX($O2:$O986,MATCH(ROWS($Q$2:Q930),$R2:$R986,0)),"")</f>
        <v>W80029-235-M  W Rosie Mid</v>
      </c>
    </row>
    <row r="931" spans="1:19" x14ac:dyDescent="0.25">
      <c r="A931" s="80">
        <v>25</v>
      </c>
      <c r="B931" s="81" t="s">
        <v>1248</v>
      </c>
      <c r="C931" s="95" t="s">
        <v>200</v>
      </c>
      <c r="D931" s="95" t="s">
        <v>113</v>
      </c>
      <c r="E931" s="95" t="s">
        <v>1250</v>
      </c>
      <c r="F931" s="82" t="s">
        <v>201</v>
      </c>
      <c r="G931" s="83" t="s">
        <v>1269</v>
      </c>
      <c r="H931" s="84" t="s">
        <v>377</v>
      </c>
      <c r="I931" s="82">
        <v>8</v>
      </c>
      <c r="J931" s="96"/>
      <c r="K931" s="86">
        <v>80</v>
      </c>
      <c r="L931" s="86">
        <v>160</v>
      </c>
      <c r="M931" s="86">
        <v>159.94999999999999</v>
      </c>
      <c r="N931" s="86">
        <f t="shared" si="14"/>
        <v>0</v>
      </c>
      <c r="O931" s="97" t="s">
        <v>1265</v>
      </c>
      <c r="P931" s="98" t="s">
        <v>120</v>
      </c>
      <c r="Q931">
        <f>--ISNUMBER(IFERROR(SEARCH(Orders!$E18,O931,1),""))</f>
        <v>1</v>
      </c>
      <c r="R931">
        <f>IF(Q931=1,COUNTIF($Q$2:Q931,1),"")</f>
        <v>930</v>
      </c>
      <c r="S931" t="str">
        <f>IFERROR(INDEX($O2:$O986,MATCH(ROWS($Q$2:Q931),$R2:$R986,0)),"")</f>
        <v>W80029-235-M  W Rosie Mid</v>
      </c>
    </row>
    <row r="932" spans="1:19" x14ac:dyDescent="0.25">
      <c r="A932" s="80">
        <v>25</v>
      </c>
      <c r="B932" s="81" t="s">
        <v>1248</v>
      </c>
      <c r="C932" s="95" t="s">
        <v>200</v>
      </c>
      <c r="D932" s="95" t="s">
        <v>113</v>
      </c>
      <c r="E932" s="95" t="s">
        <v>1250</v>
      </c>
      <c r="F932" s="82" t="s">
        <v>201</v>
      </c>
      <c r="G932" s="83" t="s">
        <v>1270</v>
      </c>
      <c r="H932" s="84" t="s">
        <v>377</v>
      </c>
      <c r="I932" s="82">
        <v>8.5</v>
      </c>
      <c r="J932" s="96"/>
      <c r="K932" s="86">
        <v>80</v>
      </c>
      <c r="L932" s="86">
        <v>160</v>
      </c>
      <c r="M932" s="86">
        <v>159.94999999999999</v>
      </c>
      <c r="N932" s="86">
        <f t="shared" si="14"/>
        <v>0</v>
      </c>
      <c r="O932" s="97" t="s">
        <v>1265</v>
      </c>
      <c r="P932" s="98" t="s">
        <v>120</v>
      </c>
      <c r="Q932">
        <f>--ISNUMBER(IFERROR(SEARCH(Orders!$E18,O932,1),""))</f>
        <v>1</v>
      </c>
      <c r="R932">
        <f>IF(Q932=1,COUNTIF($Q$2:Q932,1),"")</f>
        <v>931</v>
      </c>
      <c r="S932" t="str">
        <f>IFERROR(INDEX($O2:$O986,MATCH(ROWS($Q$2:Q932),$R2:$R986,0)),"")</f>
        <v>W80029-235-M  W Rosie Mid</v>
      </c>
    </row>
    <row r="933" spans="1:19" x14ac:dyDescent="0.25">
      <c r="A933" s="80">
        <v>25</v>
      </c>
      <c r="B933" s="81" t="s">
        <v>1248</v>
      </c>
      <c r="C933" s="95" t="s">
        <v>200</v>
      </c>
      <c r="D933" s="95" t="s">
        <v>113</v>
      </c>
      <c r="E933" s="95" t="s">
        <v>1250</v>
      </c>
      <c r="F933" s="82" t="s">
        <v>201</v>
      </c>
      <c r="G933" s="83" t="s">
        <v>1271</v>
      </c>
      <c r="H933" s="84" t="s">
        <v>377</v>
      </c>
      <c r="I933" s="82">
        <v>9</v>
      </c>
      <c r="J933" s="96"/>
      <c r="K933" s="86">
        <v>80</v>
      </c>
      <c r="L933" s="86">
        <v>160</v>
      </c>
      <c r="M933" s="86">
        <v>159.94999999999999</v>
      </c>
      <c r="N933" s="86">
        <f t="shared" si="14"/>
        <v>0</v>
      </c>
      <c r="O933" s="97" t="s">
        <v>1265</v>
      </c>
      <c r="P933" s="98" t="s">
        <v>120</v>
      </c>
      <c r="Q933">
        <f>--ISNUMBER(IFERROR(SEARCH(Orders!$E18,O933,1),""))</f>
        <v>1</v>
      </c>
      <c r="R933">
        <f>IF(Q933=1,COUNTIF($Q$2:Q933,1),"")</f>
        <v>932</v>
      </c>
      <c r="S933" t="str">
        <f>IFERROR(INDEX($O2:$O986,MATCH(ROWS($Q$2:Q933),$R2:$R986,0)),"")</f>
        <v>W80029-235-M  W Rosie Mid</v>
      </c>
    </row>
    <row r="934" spans="1:19" x14ac:dyDescent="0.25">
      <c r="A934" s="80">
        <v>25</v>
      </c>
      <c r="B934" s="81" t="s">
        <v>1248</v>
      </c>
      <c r="C934" s="95" t="s">
        <v>200</v>
      </c>
      <c r="D934" s="95" t="s">
        <v>113</v>
      </c>
      <c r="E934" s="95" t="s">
        <v>1250</v>
      </c>
      <c r="F934" s="82" t="s">
        <v>201</v>
      </c>
      <c r="G934" s="83" t="s">
        <v>1272</v>
      </c>
      <c r="H934" s="84" t="s">
        <v>377</v>
      </c>
      <c r="I934" s="82">
        <v>9.5</v>
      </c>
      <c r="J934" s="96"/>
      <c r="K934" s="86">
        <v>80</v>
      </c>
      <c r="L934" s="86">
        <v>160</v>
      </c>
      <c r="M934" s="86">
        <v>159.94999999999999</v>
      </c>
      <c r="N934" s="86">
        <f t="shared" si="14"/>
        <v>0</v>
      </c>
      <c r="O934" s="97" t="s">
        <v>1265</v>
      </c>
      <c r="P934" s="98" t="s">
        <v>120</v>
      </c>
      <c r="Q934">
        <f>--ISNUMBER(IFERROR(SEARCH(Orders!$E18,O934,1),""))</f>
        <v>1</v>
      </c>
      <c r="R934">
        <f>IF(Q934=1,COUNTIF($Q$2:Q934,1),"")</f>
        <v>933</v>
      </c>
      <c r="S934" t="str">
        <f>IFERROR(INDEX($O2:$O986,MATCH(ROWS($Q$2:Q934),$R2:$R986,0)),"")</f>
        <v>W80029-235-M  W Rosie Mid</v>
      </c>
    </row>
    <row r="935" spans="1:19" x14ac:dyDescent="0.25">
      <c r="A935" s="80">
        <v>25</v>
      </c>
      <c r="B935" s="81" t="s">
        <v>1248</v>
      </c>
      <c r="C935" s="95" t="s">
        <v>200</v>
      </c>
      <c r="D935" s="95" t="s">
        <v>113</v>
      </c>
      <c r="E935" s="95" t="s">
        <v>1250</v>
      </c>
      <c r="F935" s="82" t="s">
        <v>201</v>
      </c>
      <c r="G935" s="83" t="s">
        <v>1273</v>
      </c>
      <c r="H935" s="84" t="s">
        <v>377</v>
      </c>
      <c r="I935" s="82">
        <v>10</v>
      </c>
      <c r="J935" s="96"/>
      <c r="K935" s="86">
        <v>80</v>
      </c>
      <c r="L935" s="86">
        <v>160</v>
      </c>
      <c r="M935" s="86">
        <v>159.94999999999999</v>
      </c>
      <c r="N935" s="86">
        <f t="shared" si="14"/>
        <v>0</v>
      </c>
      <c r="O935" s="97" t="s">
        <v>1265</v>
      </c>
      <c r="P935" s="98" t="s">
        <v>120</v>
      </c>
      <c r="Q935">
        <f>--ISNUMBER(IFERROR(SEARCH(Orders!$E18,O935,1),""))</f>
        <v>1</v>
      </c>
      <c r="R935">
        <f>IF(Q935=1,COUNTIF($Q$2:Q935,1),"")</f>
        <v>934</v>
      </c>
      <c r="S935" t="str">
        <f>IFERROR(INDEX($O2:$O986,MATCH(ROWS($Q$2:Q935),$R2:$R986,0)),"")</f>
        <v>W80029-235-M  W Rosie Mid</v>
      </c>
    </row>
    <row r="936" spans="1:19" x14ac:dyDescent="0.25">
      <c r="A936" s="80">
        <v>25</v>
      </c>
      <c r="B936" s="81" t="s">
        <v>1248</v>
      </c>
      <c r="C936" s="95" t="s">
        <v>200</v>
      </c>
      <c r="D936" s="95" t="s">
        <v>113</v>
      </c>
      <c r="E936" s="95" t="s">
        <v>1250</v>
      </c>
      <c r="F936" s="82" t="s">
        <v>201</v>
      </c>
      <c r="G936" s="83" t="s">
        <v>1274</v>
      </c>
      <c r="H936" s="84" t="s">
        <v>377</v>
      </c>
      <c r="I936" s="82">
        <v>10.5</v>
      </c>
      <c r="J936" s="96"/>
      <c r="K936" s="86">
        <v>80</v>
      </c>
      <c r="L936" s="86">
        <v>160</v>
      </c>
      <c r="M936" s="86">
        <v>159.94999999999999</v>
      </c>
      <c r="N936" s="86">
        <f t="shared" si="14"/>
        <v>0</v>
      </c>
      <c r="O936" s="97" t="s">
        <v>1265</v>
      </c>
      <c r="P936" s="98" t="s">
        <v>120</v>
      </c>
      <c r="Q936">
        <f>--ISNUMBER(IFERROR(SEARCH(Orders!$E18,O936,1),""))</f>
        <v>1</v>
      </c>
      <c r="R936">
        <f>IF(Q936=1,COUNTIF($Q$2:Q936,1),"")</f>
        <v>935</v>
      </c>
      <c r="S936" t="str">
        <f>IFERROR(INDEX($O2:$O986,MATCH(ROWS($Q$2:Q936),$R2:$R986,0)),"")</f>
        <v>W80029-235-M  W Rosie Mid</v>
      </c>
    </row>
    <row r="937" spans="1:19" x14ac:dyDescent="0.25">
      <c r="A937" s="80">
        <v>25</v>
      </c>
      <c r="B937" s="81" t="s">
        <v>1248</v>
      </c>
      <c r="C937" s="95" t="s">
        <v>200</v>
      </c>
      <c r="D937" s="95" t="s">
        <v>113</v>
      </c>
      <c r="E937" s="95" t="s">
        <v>1250</v>
      </c>
      <c r="F937" s="82" t="s">
        <v>201</v>
      </c>
      <c r="G937" s="83" t="s">
        <v>1275</v>
      </c>
      <c r="H937" s="84" t="s">
        <v>377</v>
      </c>
      <c r="I937" s="82">
        <v>11</v>
      </c>
      <c r="J937" s="96"/>
      <c r="K937" s="86">
        <v>80</v>
      </c>
      <c r="L937" s="86">
        <v>160</v>
      </c>
      <c r="M937" s="86">
        <v>159.94999999999999</v>
      </c>
      <c r="N937" s="86">
        <f t="shared" si="14"/>
        <v>0</v>
      </c>
      <c r="O937" s="97" t="s">
        <v>1265</v>
      </c>
      <c r="P937" s="98" t="s">
        <v>120</v>
      </c>
      <c r="Q937">
        <f>--ISNUMBER(IFERROR(SEARCH(Orders!$E18,O937,1),""))</f>
        <v>1</v>
      </c>
      <c r="R937">
        <f>IF(Q937=1,COUNTIF($Q$2:Q937,1),"")</f>
        <v>936</v>
      </c>
      <c r="S937" t="str">
        <f>IFERROR(INDEX($O2:$O986,MATCH(ROWS($Q$2:Q937),$R2:$R986,0)),"")</f>
        <v>W80029-235-M  W Rosie Mid</v>
      </c>
    </row>
    <row r="938" spans="1:19" x14ac:dyDescent="0.25">
      <c r="A938" s="80">
        <v>25</v>
      </c>
      <c r="B938" s="81" t="s">
        <v>1248</v>
      </c>
      <c r="C938" s="95" t="s">
        <v>1222</v>
      </c>
      <c r="D938" s="95" t="s">
        <v>113</v>
      </c>
      <c r="E938" s="95" t="s">
        <v>1250</v>
      </c>
      <c r="F938" s="82" t="s">
        <v>1223</v>
      </c>
      <c r="G938" s="83" t="s">
        <v>1276</v>
      </c>
      <c r="H938" s="84" t="s">
        <v>377</v>
      </c>
      <c r="I938" s="82">
        <v>6</v>
      </c>
      <c r="J938" s="96"/>
      <c r="K938" s="86">
        <v>80</v>
      </c>
      <c r="L938" s="86">
        <v>160</v>
      </c>
      <c r="M938" s="86">
        <v>159.94999999999999</v>
      </c>
      <c r="N938" s="86">
        <f t="shared" si="14"/>
        <v>0</v>
      </c>
      <c r="O938" s="97" t="s">
        <v>1277</v>
      </c>
      <c r="P938" s="98" t="s">
        <v>120</v>
      </c>
      <c r="Q938">
        <f>--ISNUMBER(IFERROR(SEARCH(Orders!$E18,O938,1),""))</f>
        <v>1</v>
      </c>
      <c r="R938">
        <f>IF(Q938=1,COUNTIF($Q$2:Q938,1),"")</f>
        <v>937</v>
      </c>
      <c r="S938" t="str">
        <f>IFERROR(INDEX($O2:$O986,MATCH(ROWS($Q$2:Q938),$R2:$R986,0)),"")</f>
        <v>W80029-275-M  W Rosie Mid</v>
      </c>
    </row>
    <row r="939" spans="1:19" x14ac:dyDescent="0.25">
      <c r="A939" s="80">
        <v>25</v>
      </c>
      <c r="B939" s="81" t="s">
        <v>1248</v>
      </c>
      <c r="C939" s="95" t="s">
        <v>1222</v>
      </c>
      <c r="D939" s="95" t="s">
        <v>113</v>
      </c>
      <c r="E939" s="95" t="s">
        <v>1250</v>
      </c>
      <c r="F939" s="82" t="s">
        <v>1223</v>
      </c>
      <c r="G939" s="83" t="s">
        <v>1278</v>
      </c>
      <c r="H939" s="84" t="s">
        <v>377</v>
      </c>
      <c r="I939" s="82">
        <v>6.5</v>
      </c>
      <c r="J939" s="96"/>
      <c r="K939" s="86">
        <v>80</v>
      </c>
      <c r="L939" s="86">
        <v>160</v>
      </c>
      <c r="M939" s="86">
        <v>159.94999999999999</v>
      </c>
      <c r="N939" s="86">
        <f t="shared" si="14"/>
        <v>0</v>
      </c>
      <c r="O939" s="97" t="s">
        <v>1277</v>
      </c>
      <c r="P939" s="98" t="s">
        <v>120</v>
      </c>
      <c r="Q939">
        <f>--ISNUMBER(IFERROR(SEARCH(Orders!$E18,O939,1),""))</f>
        <v>1</v>
      </c>
      <c r="R939">
        <f>IF(Q939=1,COUNTIF($Q$2:Q939,1),"")</f>
        <v>938</v>
      </c>
      <c r="S939" t="str">
        <f>IFERROR(INDEX($O2:$O986,MATCH(ROWS($Q$2:Q939),$R2:$R986,0)),"")</f>
        <v>W80029-275-M  W Rosie Mid</v>
      </c>
    </row>
    <row r="940" spans="1:19" x14ac:dyDescent="0.25">
      <c r="A940" s="80">
        <v>25</v>
      </c>
      <c r="B940" s="81" t="s">
        <v>1248</v>
      </c>
      <c r="C940" s="95" t="s">
        <v>1222</v>
      </c>
      <c r="D940" s="95" t="s">
        <v>113</v>
      </c>
      <c r="E940" s="95" t="s">
        <v>1250</v>
      </c>
      <c r="F940" s="82" t="s">
        <v>1223</v>
      </c>
      <c r="G940" s="83" t="s">
        <v>1279</v>
      </c>
      <c r="H940" s="84" t="s">
        <v>377</v>
      </c>
      <c r="I940" s="82">
        <v>7</v>
      </c>
      <c r="J940" s="96"/>
      <c r="K940" s="86">
        <v>80</v>
      </c>
      <c r="L940" s="86">
        <v>160</v>
      </c>
      <c r="M940" s="86">
        <v>159.94999999999999</v>
      </c>
      <c r="N940" s="86">
        <f t="shared" si="14"/>
        <v>0</v>
      </c>
      <c r="O940" s="97" t="s">
        <v>1277</v>
      </c>
      <c r="P940" s="98" t="s">
        <v>120</v>
      </c>
      <c r="Q940">
        <f>--ISNUMBER(IFERROR(SEARCH(Orders!$E18,O940,1),""))</f>
        <v>1</v>
      </c>
      <c r="R940">
        <f>IF(Q940=1,COUNTIF($Q$2:Q940,1),"")</f>
        <v>939</v>
      </c>
      <c r="S940" t="str">
        <f>IFERROR(INDEX($O2:$O986,MATCH(ROWS($Q$2:Q940),$R2:$R986,0)),"")</f>
        <v>W80029-275-M  W Rosie Mid</v>
      </c>
    </row>
    <row r="941" spans="1:19" x14ac:dyDescent="0.25">
      <c r="A941" s="80">
        <v>25</v>
      </c>
      <c r="B941" s="81" t="s">
        <v>1248</v>
      </c>
      <c r="C941" s="95" t="s">
        <v>1222</v>
      </c>
      <c r="D941" s="95" t="s">
        <v>113</v>
      </c>
      <c r="E941" s="95" t="s">
        <v>1250</v>
      </c>
      <c r="F941" s="82" t="s">
        <v>1223</v>
      </c>
      <c r="G941" s="83" t="s">
        <v>1280</v>
      </c>
      <c r="H941" s="84" t="s">
        <v>377</v>
      </c>
      <c r="I941" s="82">
        <v>7.5</v>
      </c>
      <c r="J941" s="96"/>
      <c r="K941" s="86">
        <v>80</v>
      </c>
      <c r="L941" s="86">
        <v>160</v>
      </c>
      <c r="M941" s="86">
        <v>159.94999999999999</v>
      </c>
      <c r="N941" s="86">
        <f t="shared" si="14"/>
        <v>0</v>
      </c>
      <c r="O941" s="97" t="s">
        <v>1277</v>
      </c>
      <c r="P941" s="98" t="s">
        <v>120</v>
      </c>
      <c r="Q941">
        <f>--ISNUMBER(IFERROR(SEARCH(Orders!$E18,O941,1),""))</f>
        <v>1</v>
      </c>
      <c r="R941">
        <f>IF(Q941=1,COUNTIF($Q$2:Q941,1),"")</f>
        <v>940</v>
      </c>
      <c r="S941" t="str">
        <f>IFERROR(INDEX($O2:$O986,MATCH(ROWS($Q$2:Q941),$R2:$R986,0)),"")</f>
        <v>W80029-275-M  W Rosie Mid</v>
      </c>
    </row>
    <row r="942" spans="1:19" x14ac:dyDescent="0.25">
      <c r="A942" s="80">
        <v>25</v>
      </c>
      <c r="B942" s="81" t="s">
        <v>1248</v>
      </c>
      <c r="C942" s="95" t="s">
        <v>1222</v>
      </c>
      <c r="D942" s="95" t="s">
        <v>113</v>
      </c>
      <c r="E942" s="95" t="s">
        <v>1250</v>
      </c>
      <c r="F942" s="82" t="s">
        <v>1223</v>
      </c>
      <c r="G942" s="83" t="s">
        <v>1281</v>
      </c>
      <c r="H942" s="84" t="s">
        <v>377</v>
      </c>
      <c r="I942" s="82">
        <v>8</v>
      </c>
      <c r="J942" s="96"/>
      <c r="K942" s="86">
        <v>80</v>
      </c>
      <c r="L942" s="86">
        <v>160</v>
      </c>
      <c r="M942" s="86">
        <v>159.94999999999999</v>
      </c>
      <c r="N942" s="86">
        <f t="shared" si="14"/>
        <v>0</v>
      </c>
      <c r="O942" s="97" t="s">
        <v>1277</v>
      </c>
      <c r="P942" s="98" t="s">
        <v>120</v>
      </c>
      <c r="Q942">
        <f>--ISNUMBER(IFERROR(SEARCH(Orders!$E18,O942,1),""))</f>
        <v>1</v>
      </c>
      <c r="R942">
        <f>IF(Q942=1,COUNTIF($Q$2:Q942,1),"")</f>
        <v>941</v>
      </c>
      <c r="S942" t="str">
        <f>IFERROR(INDEX($O2:$O986,MATCH(ROWS($Q$2:Q942),$R2:$R986,0)),"")</f>
        <v>W80029-275-M  W Rosie Mid</v>
      </c>
    </row>
    <row r="943" spans="1:19" x14ac:dyDescent="0.25">
      <c r="A943" s="80">
        <v>25</v>
      </c>
      <c r="B943" s="81" t="s">
        <v>1248</v>
      </c>
      <c r="C943" s="95" t="s">
        <v>1222</v>
      </c>
      <c r="D943" s="95" t="s">
        <v>113</v>
      </c>
      <c r="E943" s="95" t="s">
        <v>1250</v>
      </c>
      <c r="F943" s="82" t="s">
        <v>1223</v>
      </c>
      <c r="G943" s="83" t="s">
        <v>1282</v>
      </c>
      <c r="H943" s="84" t="s">
        <v>377</v>
      </c>
      <c r="I943" s="82">
        <v>8.5</v>
      </c>
      <c r="J943" s="96"/>
      <c r="K943" s="86">
        <v>80</v>
      </c>
      <c r="L943" s="86">
        <v>160</v>
      </c>
      <c r="M943" s="86">
        <v>159.94999999999999</v>
      </c>
      <c r="N943" s="86">
        <f t="shared" si="14"/>
        <v>0</v>
      </c>
      <c r="O943" s="97" t="s">
        <v>1277</v>
      </c>
      <c r="P943" s="98" t="s">
        <v>120</v>
      </c>
      <c r="Q943">
        <f>--ISNUMBER(IFERROR(SEARCH(Orders!$E18,O943,1),""))</f>
        <v>1</v>
      </c>
      <c r="R943">
        <f>IF(Q943=1,COUNTIF($Q$2:Q943,1),"")</f>
        <v>942</v>
      </c>
      <c r="S943" t="str">
        <f>IFERROR(INDEX($O2:$O986,MATCH(ROWS($Q$2:Q943),$R2:$R986,0)),"")</f>
        <v>W80029-275-M  W Rosie Mid</v>
      </c>
    </row>
    <row r="944" spans="1:19" x14ac:dyDescent="0.25">
      <c r="A944" s="80">
        <v>25</v>
      </c>
      <c r="B944" s="81" t="s">
        <v>1248</v>
      </c>
      <c r="C944" s="95" t="s">
        <v>1222</v>
      </c>
      <c r="D944" s="95" t="s">
        <v>113</v>
      </c>
      <c r="E944" s="95" t="s">
        <v>1250</v>
      </c>
      <c r="F944" s="82" t="s">
        <v>1223</v>
      </c>
      <c r="G944" s="83" t="s">
        <v>1283</v>
      </c>
      <c r="H944" s="84" t="s">
        <v>377</v>
      </c>
      <c r="I944" s="82">
        <v>9</v>
      </c>
      <c r="J944" s="96"/>
      <c r="K944" s="86">
        <v>80</v>
      </c>
      <c r="L944" s="86">
        <v>160</v>
      </c>
      <c r="M944" s="86">
        <v>159.94999999999999</v>
      </c>
      <c r="N944" s="86">
        <f t="shared" si="14"/>
        <v>0</v>
      </c>
      <c r="O944" s="97" t="s">
        <v>1277</v>
      </c>
      <c r="P944" s="98" t="s">
        <v>120</v>
      </c>
      <c r="Q944">
        <f>--ISNUMBER(IFERROR(SEARCH(Orders!$E18,O944,1),""))</f>
        <v>1</v>
      </c>
      <c r="R944">
        <f>IF(Q944=1,COUNTIF($Q$2:Q944,1),"")</f>
        <v>943</v>
      </c>
      <c r="S944" t="str">
        <f>IFERROR(INDEX($O2:$O986,MATCH(ROWS($Q$2:Q944),$R2:$R986,0)),"")</f>
        <v>W80029-275-M  W Rosie Mid</v>
      </c>
    </row>
    <row r="945" spans="1:19" x14ac:dyDescent="0.25">
      <c r="A945" s="80">
        <v>25</v>
      </c>
      <c r="B945" s="81" t="s">
        <v>1248</v>
      </c>
      <c r="C945" s="95" t="s">
        <v>1222</v>
      </c>
      <c r="D945" s="95" t="s">
        <v>113</v>
      </c>
      <c r="E945" s="95" t="s">
        <v>1250</v>
      </c>
      <c r="F945" s="82" t="s">
        <v>1223</v>
      </c>
      <c r="G945" s="83" t="s">
        <v>1284</v>
      </c>
      <c r="H945" s="84" t="s">
        <v>377</v>
      </c>
      <c r="I945" s="82">
        <v>9.5</v>
      </c>
      <c r="J945" s="96"/>
      <c r="K945" s="86">
        <v>80</v>
      </c>
      <c r="L945" s="86">
        <v>160</v>
      </c>
      <c r="M945" s="86">
        <v>159.94999999999999</v>
      </c>
      <c r="N945" s="86">
        <f t="shared" si="14"/>
        <v>0</v>
      </c>
      <c r="O945" s="97" t="s">
        <v>1277</v>
      </c>
      <c r="P945" s="98" t="s">
        <v>120</v>
      </c>
      <c r="Q945">
        <f>--ISNUMBER(IFERROR(SEARCH(Orders!$E18,O945,1),""))</f>
        <v>1</v>
      </c>
      <c r="R945">
        <f>IF(Q945=1,COUNTIF($Q$2:Q945,1),"")</f>
        <v>944</v>
      </c>
      <c r="S945" t="str">
        <f>IFERROR(INDEX($O2:$O986,MATCH(ROWS($Q$2:Q945),$R2:$R986,0)),"")</f>
        <v>W80029-275-M  W Rosie Mid</v>
      </c>
    </row>
    <row r="946" spans="1:19" x14ac:dyDescent="0.25">
      <c r="A946" s="80">
        <v>25</v>
      </c>
      <c r="B946" s="81" t="s">
        <v>1248</v>
      </c>
      <c r="C946" s="95" t="s">
        <v>1222</v>
      </c>
      <c r="D946" s="95" t="s">
        <v>113</v>
      </c>
      <c r="E946" s="95" t="s">
        <v>1250</v>
      </c>
      <c r="F946" s="82" t="s">
        <v>1223</v>
      </c>
      <c r="G946" s="83" t="s">
        <v>1285</v>
      </c>
      <c r="H946" s="84" t="s">
        <v>377</v>
      </c>
      <c r="I946" s="82">
        <v>10</v>
      </c>
      <c r="J946" s="96"/>
      <c r="K946" s="86">
        <v>80</v>
      </c>
      <c r="L946" s="86">
        <v>160</v>
      </c>
      <c r="M946" s="86">
        <v>159.94999999999999</v>
      </c>
      <c r="N946" s="86">
        <f t="shared" si="14"/>
        <v>0</v>
      </c>
      <c r="O946" s="97" t="s">
        <v>1277</v>
      </c>
      <c r="P946" s="98" t="s">
        <v>120</v>
      </c>
      <c r="Q946">
        <f>--ISNUMBER(IFERROR(SEARCH(Orders!$E18,O946,1),""))</f>
        <v>1</v>
      </c>
      <c r="R946">
        <f>IF(Q946=1,COUNTIF($Q$2:Q946,1),"")</f>
        <v>945</v>
      </c>
      <c r="S946" t="str">
        <f>IFERROR(INDEX($O2:$O986,MATCH(ROWS($Q$2:Q946),$R2:$R986,0)),"")</f>
        <v>W80029-275-M  W Rosie Mid</v>
      </c>
    </row>
    <row r="947" spans="1:19" x14ac:dyDescent="0.25">
      <c r="A947" s="80">
        <v>25</v>
      </c>
      <c r="B947" s="81" t="s">
        <v>1248</v>
      </c>
      <c r="C947" s="95" t="s">
        <v>1222</v>
      </c>
      <c r="D947" s="95" t="s">
        <v>113</v>
      </c>
      <c r="E947" s="95" t="s">
        <v>1250</v>
      </c>
      <c r="F947" s="82" t="s">
        <v>1223</v>
      </c>
      <c r="G947" s="83" t="s">
        <v>1286</v>
      </c>
      <c r="H947" s="84" t="s">
        <v>377</v>
      </c>
      <c r="I947" s="82">
        <v>10.5</v>
      </c>
      <c r="J947" s="96"/>
      <c r="K947" s="86">
        <v>80</v>
      </c>
      <c r="L947" s="86">
        <v>160</v>
      </c>
      <c r="M947" s="86">
        <v>159.94999999999999</v>
      </c>
      <c r="N947" s="86">
        <f t="shared" si="14"/>
        <v>0</v>
      </c>
      <c r="O947" s="97" t="s">
        <v>1277</v>
      </c>
      <c r="P947" s="98" t="s">
        <v>120</v>
      </c>
      <c r="Q947">
        <f>--ISNUMBER(IFERROR(SEARCH(Orders!$E18,O947,1),""))</f>
        <v>1</v>
      </c>
      <c r="R947">
        <f>IF(Q947=1,COUNTIF($Q$2:Q947,1),"")</f>
        <v>946</v>
      </c>
      <c r="S947" t="str">
        <f>IFERROR(INDEX($O2:$O986,MATCH(ROWS($Q$2:Q947),$R2:$R986,0)),"")</f>
        <v>W80029-275-M  W Rosie Mid</v>
      </c>
    </row>
    <row r="948" spans="1:19" x14ac:dyDescent="0.25">
      <c r="A948" s="80">
        <v>25</v>
      </c>
      <c r="B948" s="81" t="s">
        <v>1248</v>
      </c>
      <c r="C948" s="95" t="s">
        <v>1222</v>
      </c>
      <c r="D948" s="95" t="s">
        <v>113</v>
      </c>
      <c r="E948" s="95" t="s">
        <v>1250</v>
      </c>
      <c r="F948" s="82" t="s">
        <v>1223</v>
      </c>
      <c r="G948" s="83" t="s">
        <v>1287</v>
      </c>
      <c r="H948" s="84" t="s">
        <v>377</v>
      </c>
      <c r="I948" s="82">
        <v>11</v>
      </c>
      <c r="J948" s="96"/>
      <c r="K948" s="86">
        <v>80</v>
      </c>
      <c r="L948" s="86">
        <v>160</v>
      </c>
      <c r="M948" s="86">
        <v>159.94999999999999</v>
      </c>
      <c r="N948" s="86">
        <f t="shared" si="14"/>
        <v>0</v>
      </c>
      <c r="O948" s="97" t="s">
        <v>1277</v>
      </c>
      <c r="P948" s="98" t="s">
        <v>120</v>
      </c>
      <c r="Q948">
        <f>--ISNUMBER(IFERROR(SEARCH(Orders!$E18,O948,1),""))</f>
        <v>1</v>
      </c>
      <c r="R948">
        <f>IF(Q948=1,COUNTIF($Q$2:Q948,1),"")</f>
        <v>947</v>
      </c>
      <c r="S948" t="str">
        <f>IFERROR(INDEX($O2:$O986,MATCH(ROWS($Q$2:Q948),$R2:$R986,0)),"")</f>
        <v>W80029-275-M  W Rosie Mid</v>
      </c>
    </row>
    <row r="949" spans="1:19" x14ac:dyDescent="0.25">
      <c r="A949" s="80">
        <v>16</v>
      </c>
      <c r="B949" s="81" t="s">
        <v>1288</v>
      </c>
      <c r="C949" s="95" t="s">
        <v>1289</v>
      </c>
      <c r="D949" s="95" t="s">
        <v>113</v>
      </c>
      <c r="E949" s="95" t="s">
        <v>1290</v>
      </c>
      <c r="F949" s="82" t="s">
        <v>1291</v>
      </c>
      <c r="G949" s="83" t="s">
        <v>1292</v>
      </c>
      <c r="H949" s="84" t="s">
        <v>377</v>
      </c>
      <c r="I949" s="82">
        <v>5</v>
      </c>
      <c r="J949" s="96"/>
      <c r="K949" s="86">
        <v>77.5</v>
      </c>
      <c r="L949" s="86">
        <v>155</v>
      </c>
      <c r="M949" s="86">
        <v>154.94999999999999</v>
      </c>
      <c r="N949" s="86">
        <f t="shared" si="14"/>
        <v>0</v>
      </c>
      <c r="O949" s="97" t="s">
        <v>1293</v>
      </c>
      <c r="P949" s="98" t="s">
        <v>120</v>
      </c>
      <c r="Q949">
        <f>--ISNUMBER(IFERROR(SEARCH(Orders!$E18,O949,1),""))</f>
        <v>1</v>
      </c>
      <c r="R949">
        <f>IF(Q949=1,COUNTIF($Q$2:Q949,1),"")</f>
        <v>948</v>
      </c>
      <c r="S949" t="str">
        <f>IFERROR(INDEX($O2:$O986,MATCH(ROWS($Q$2:Q949),$R2:$R986,0)),"")</f>
        <v>W80036-014-M  W Wild Sky Mid</v>
      </c>
    </row>
    <row r="950" spans="1:19" x14ac:dyDescent="0.25">
      <c r="A950" s="80">
        <v>16</v>
      </c>
      <c r="B950" s="81" t="s">
        <v>1288</v>
      </c>
      <c r="C950" s="95" t="s">
        <v>1289</v>
      </c>
      <c r="D950" s="95" t="s">
        <v>113</v>
      </c>
      <c r="E950" s="95" t="s">
        <v>1290</v>
      </c>
      <c r="F950" s="82" t="s">
        <v>1291</v>
      </c>
      <c r="G950" s="83" t="s">
        <v>1294</v>
      </c>
      <c r="H950" s="84" t="s">
        <v>377</v>
      </c>
      <c r="I950" s="82">
        <v>5.5</v>
      </c>
      <c r="J950" s="96"/>
      <c r="K950" s="86">
        <v>77.5</v>
      </c>
      <c r="L950" s="86">
        <v>155</v>
      </c>
      <c r="M950" s="86">
        <v>154.94999999999999</v>
      </c>
      <c r="N950" s="86">
        <f t="shared" si="14"/>
        <v>0</v>
      </c>
      <c r="O950" s="97" t="s">
        <v>1293</v>
      </c>
      <c r="P950" s="98" t="s">
        <v>120</v>
      </c>
      <c r="Q950">
        <f>--ISNUMBER(IFERROR(SEARCH(Orders!$E18,O950,1),""))</f>
        <v>1</v>
      </c>
      <c r="R950">
        <f>IF(Q950=1,COUNTIF($Q$2:Q950,1),"")</f>
        <v>949</v>
      </c>
      <c r="S950" t="str">
        <f>IFERROR(INDEX($O2:$O986,MATCH(ROWS($Q$2:Q950),$R2:$R986,0)),"")</f>
        <v>W80036-014-M  W Wild Sky Mid</v>
      </c>
    </row>
    <row r="951" spans="1:19" x14ac:dyDescent="0.25">
      <c r="A951" s="80">
        <v>16</v>
      </c>
      <c r="B951" s="81" t="s">
        <v>1288</v>
      </c>
      <c r="C951" s="95" t="s">
        <v>1289</v>
      </c>
      <c r="D951" s="95" t="s">
        <v>113</v>
      </c>
      <c r="E951" s="95" t="s">
        <v>1290</v>
      </c>
      <c r="F951" s="82" t="s">
        <v>1291</v>
      </c>
      <c r="G951" s="83" t="s">
        <v>1295</v>
      </c>
      <c r="H951" s="84" t="s">
        <v>377</v>
      </c>
      <c r="I951" s="82">
        <v>6</v>
      </c>
      <c r="J951" s="96"/>
      <c r="K951" s="86">
        <v>77.5</v>
      </c>
      <c r="L951" s="86">
        <v>155</v>
      </c>
      <c r="M951" s="86">
        <v>154.94999999999999</v>
      </c>
      <c r="N951" s="86">
        <f t="shared" si="14"/>
        <v>0</v>
      </c>
      <c r="O951" s="97" t="s">
        <v>1293</v>
      </c>
      <c r="P951" s="98" t="s">
        <v>120</v>
      </c>
      <c r="Q951">
        <f>--ISNUMBER(IFERROR(SEARCH(Orders!$E18,O951,1),""))</f>
        <v>1</v>
      </c>
      <c r="R951">
        <f>IF(Q951=1,COUNTIF($Q$2:Q951,1),"")</f>
        <v>950</v>
      </c>
      <c r="S951" t="str">
        <f>IFERROR(INDEX($O2:$O986,MATCH(ROWS($Q$2:Q951),$R2:$R986,0)),"")</f>
        <v>W80036-014-M  W Wild Sky Mid</v>
      </c>
    </row>
    <row r="952" spans="1:19" x14ac:dyDescent="0.25">
      <c r="A952" s="80">
        <v>16</v>
      </c>
      <c r="B952" s="81" t="s">
        <v>1288</v>
      </c>
      <c r="C952" s="95" t="s">
        <v>1289</v>
      </c>
      <c r="D952" s="95" t="s">
        <v>113</v>
      </c>
      <c r="E952" s="95" t="s">
        <v>1290</v>
      </c>
      <c r="F952" s="82" t="s">
        <v>1291</v>
      </c>
      <c r="G952" s="83" t="s">
        <v>1296</v>
      </c>
      <c r="H952" s="84" t="s">
        <v>377</v>
      </c>
      <c r="I952" s="82">
        <v>6.5</v>
      </c>
      <c r="J952" s="96"/>
      <c r="K952" s="86">
        <v>77.5</v>
      </c>
      <c r="L952" s="86">
        <v>155</v>
      </c>
      <c r="M952" s="86">
        <v>154.94999999999999</v>
      </c>
      <c r="N952" s="86">
        <f t="shared" si="14"/>
        <v>0</v>
      </c>
      <c r="O952" s="97" t="s">
        <v>1293</v>
      </c>
      <c r="P952" s="98" t="s">
        <v>120</v>
      </c>
      <c r="Q952">
        <f>--ISNUMBER(IFERROR(SEARCH(Orders!$E18,O952,1),""))</f>
        <v>1</v>
      </c>
      <c r="R952">
        <f>IF(Q952=1,COUNTIF($Q$2:Q952,1),"")</f>
        <v>951</v>
      </c>
      <c r="S952" t="str">
        <f>IFERROR(INDEX($O2:$O986,MATCH(ROWS($Q$2:Q952),$R2:$R986,0)),"")</f>
        <v>W80036-014-M  W Wild Sky Mid</v>
      </c>
    </row>
    <row r="953" spans="1:19" x14ac:dyDescent="0.25">
      <c r="A953" s="80">
        <v>16</v>
      </c>
      <c r="B953" s="81" t="s">
        <v>1288</v>
      </c>
      <c r="C953" s="95" t="s">
        <v>1289</v>
      </c>
      <c r="D953" s="95" t="s">
        <v>113</v>
      </c>
      <c r="E953" s="95" t="s">
        <v>1290</v>
      </c>
      <c r="F953" s="82" t="s">
        <v>1291</v>
      </c>
      <c r="G953" s="83" t="s">
        <v>1297</v>
      </c>
      <c r="H953" s="84" t="s">
        <v>377</v>
      </c>
      <c r="I953" s="82">
        <v>7</v>
      </c>
      <c r="J953" s="96"/>
      <c r="K953" s="86">
        <v>77.5</v>
      </c>
      <c r="L953" s="86">
        <v>155</v>
      </c>
      <c r="M953" s="86">
        <v>154.94999999999999</v>
      </c>
      <c r="N953" s="86">
        <f t="shared" si="14"/>
        <v>0</v>
      </c>
      <c r="O953" s="97" t="s">
        <v>1293</v>
      </c>
      <c r="P953" s="98" t="s">
        <v>120</v>
      </c>
      <c r="Q953">
        <f>--ISNUMBER(IFERROR(SEARCH(Orders!$E18,O953,1),""))</f>
        <v>1</v>
      </c>
      <c r="R953">
        <f>IF(Q953=1,COUNTIF($Q$2:Q953,1),"")</f>
        <v>952</v>
      </c>
      <c r="S953" t="str">
        <f>IFERROR(INDEX($O2:$O986,MATCH(ROWS($Q$2:Q953),$R2:$R986,0)),"")</f>
        <v>W80036-014-M  W Wild Sky Mid</v>
      </c>
    </row>
    <row r="954" spans="1:19" x14ac:dyDescent="0.25">
      <c r="A954" s="80">
        <v>16</v>
      </c>
      <c r="B954" s="81" t="s">
        <v>1288</v>
      </c>
      <c r="C954" s="95" t="s">
        <v>1289</v>
      </c>
      <c r="D954" s="95" t="s">
        <v>113</v>
      </c>
      <c r="E954" s="95" t="s">
        <v>1290</v>
      </c>
      <c r="F954" s="82" t="s">
        <v>1291</v>
      </c>
      <c r="G954" s="83" t="s">
        <v>1298</v>
      </c>
      <c r="H954" s="84" t="s">
        <v>377</v>
      </c>
      <c r="I954" s="82">
        <v>7.5</v>
      </c>
      <c r="J954" s="96"/>
      <c r="K954" s="86">
        <v>77.5</v>
      </c>
      <c r="L954" s="86">
        <v>155</v>
      </c>
      <c r="M954" s="86">
        <v>154.94999999999999</v>
      </c>
      <c r="N954" s="86">
        <f t="shared" si="14"/>
        <v>0</v>
      </c>
      <c r="O954" s="97" t="s">
        <v>1293</v>
      </c>
      <c r="P954" s="98" t="s">
        <v>120</v>
      </c>
      <c r="Q954">
        <f>--ISNUMBER(IFERROR(SEARCH(Orders!$E18,O954,1),""))</f>
        <v>1</v>
      </c>
      <c r="R954">
        <f>IF(Q954=1,COUNTIF($Q$2:Q954,1),"")</f>
        <v>953</v>
      </c>
      <c r="S954" t="str">
        <f>IFERROR(INDEX($O2:$O986,MATCH(ROWS($Q$2:Q954),$R2:$R986,0)),"")</f>
        <v>W80036-014-M  W Wild Sky Mid</v>
      </c>
    </row>
    <row r="955" spans="1:19" x14ac:dyDescent="0.25">
      <c r="A955" s="80">
        <v>16</v>
      </c>
      <c r="B955" s="81" t="s">
        <v>1288</v>
      </c>
      <c r="C955" s="95" t="s">
        <v>1289</v>
      </c>
      <c r="D955" s="95" t="s">
        <v>113</v>
      </c>
      <c r="E955" s="95" t="s">
        <v>1290</v>
      </c>
      <c r="F955" s="82" t="s">
        <v>1291</v>
      </c>
      <c r="G955" s="83" t="s">
        <v>1299</v>
      </c>
      <c r="H955" s="84" t="s">
        <v>377</v>
      </c>
      <c r="I955" s="82">
        <v>8</v>
      </c>
      <c r="J955" s="96"/>
      <c r="K955" s="86">
        <v>77.5</v>
      </c>
      <c r="L955" s="86">
        <v>155</v>
      </c>
      <c r="M955" s="86">
        <v>154.94999999999999</v>
      </c>
      <c r="N955" s="86">
        <f t="shared" si="14"/>
        <v>0</v>
      </c>
      <c r="O955" s="97" t="s">
        <v>1293</v>
      </c>
      <c r="P955" s="98" t="s">
        <v>120</v>
      </c>
      <c r="Q955">
        <f>--ISNUMBER(IFERROR(SEARCH(Orders!$E18,O955,1),""))</f>
        <v>1</v>
      </c>
      <c r="R955">
        <f>IF(Q955=1,COUNTIF($Q$2:Q955,1),"")</f>
        <v>954</v>
      </c>
      <c r="S955" t="str">
        <f>IFERROR(INDEX($O2:$O986,MATCH(ROWS($Q$2:Q955),$R2:$R986,0)),"")</f>
        <v>W80036-014-M  W Wild Sky Mid</v>
      </c>
    </row>
    <row r="956" spans="1:19" x14ac:dyDescent="0.25">
      <c r="A956" s="80">
        <v>16</v>
      </c>
      <c r="B956" s="81" t="s">
        <v>1288</v>
      </c>
      <c r="C956" s="95" t="s">
        <v>1289</v>
      </c>
      <c r="D956" s="95" t="s">
        <v>113</v>
      </c>
      <c r="E956" s="95" t="s">
        <v>1290</v>
      </c>
      <c r="F956" s="82" t="s">
        <v>1291</v>
      </c>
      <c r="G956" s="83" t="s">
        <v>1300</v>
      </c>
      <c r="H956" s="84" t="s">
        <v>377</v>
      </c>
      <c r="I956" s="82">
        <v>8.5</v>
      </c>
      <c r="J956" s="96"/>
      <c r="K956" s="86">
        <v>77.5</v>
      </c>
      <c r="L956" s="86">
        <v>155</v>
      </c>
      <c r="M956" s="86">
        <v>154.94999999999999</v>
      </c>
      <c r="N956" s="86">
        <f t="shared" si="14"/>
        <v>0</v>
      </c>
      <c r="O956" s="97" t="s">
        <v>1293</v>
      </c>
      <c r="P956" s="98" t="s">
        <v>120</v>
      </c>
      <c r="Q956">
        <f>--ISNUMBER(IFERROR(SEARCH(Orders!$E18,O956,1),""))</f>
        <v>1</v>
      </c>
      <c r="R956">
        <f>IF(Q956=1,COUNTIF($Q$2:Q956,1),"")</f>
        <v>955</v>
      </c>
      <c r="S956" t="str">
        <f>IFERROR(INDEX($O2:$O986,MATCH(ROWS($Q$2:Q956),$R2:$R986,0)),"")</f>
        <v>W80036-014-M  W Wild Sky Mid</v>
      </c>
    </row>
    <row r="957" spans="1:19" x14ac:dyDescent="0.25">
      <c r="A957" s="80">
        <v>16</v>
      </c>
      <c r="B957" s="81" t="s">
        <v>1288</v>
      </c>
      <c r="C957" s="95" t="s">
        <v>1289</v>
      </c>
      <c r="D957" s="95" t="s">
        <v>113</v>
      </c>
      <c r="E957" s="95" t="s">
        <v>1290</v>
      </c>
      <c r="F957" s="82" t="s">
        <v>1291</v>
      </c>
      <c r="G957" s="83" t="s">
        <v>1301</v>
      </c>
      <c r="H957" s="84" t="s">
        <v>377</v>
      </c>
      <c r="I957" s="82">
        <v>9</v>
      </c>
      <c r="J957" s="96"/>
      <c r="K957" s="86">
        <v>77.5</v>
      </c>
      <c r="L957" s="86">
        <v>155</v>
      </c>
      <c r="M957" s="86">
        <v>154.94999999999999</v>
      </c>
      <c r="N957" s="86">
        <f t="shared" si="14"/>
        <v>0</v>
      </c>
      <c r="O957" s="97" t="s">
        <v>1293</v>
      </c>
      <c r="P957" s="98" t="s">
        <v>120</v>
      </c>
      <c r="Q957">
        <f>--ISNUMBER(IFERROR(SEARCH(Orders!$E18,O957,1),""))</f>
        <v>1</v>
      </c>
      <c r="R957">
        <f>IF(Q957=1,COUNTIF($Q$2:Q957,1),"")</f>
        <v>956</v>
      </c>
      <c r="S957" t="str">
        <f>IFERROR(INDEX($O2:$O986,MATCH(ROWS($Q$2:Q957),$R2:$R986,0)),"")</f>
        <v>W80036-014-M  W Wild Sky Mid</v>
      </c>
    </row>
    <row r="958" spans="1:19" x14ac:dyDescent="0.25">
      <c r="A958" s="80">
        <v>16</v>
      </c>
      <c r="B958" s="81" t="s">
        <v>1288</v>
      </c>
      <c r="C958" s="95" t="s">
        <v>1289</v>
      </c>
      <c r="D958" s="95" t="s">
        <v>113</v>
      </c>
      <c r="E958" s="95" t="s">
        <v>1290</v>
      </c>
      <c r="F958" s="82" t="s">
        <v>1291</v>
      </c>
      <c r="G958" s="83" t="s">
        <v>1302</v>
      </c>
      <c r="H958" s="84" t="s">
        <v>377</v>
      </c>
      <c r="I958" s="82">
        <v>9.5</v>
      </c>
      <c r="J958" s="96"/>
      <c r="K958" s="86">
        <v>77.5</v>
      </c>
      <c r="L958" s="86">
        <v>155</v>
      </c>
      <c r="M958" s="86">
        <v>154.94999999999999</v>
      </c>
      <c r="N958" s="86">
        <f t="shared" si="14"/>
        <v>0</v>
      </c>
      <c r="O958" s="97" t="s">
        <v>1293</v>
      </c>
      <c r="P958" s="98" t="s">
        <v>120</v>
      </c>
      <c r="Q958">
        <f>--ISNUMBER(IFERROR(SEARCH(Orders!$E18,O958,1),""))</f>
        <v>1</v>
      </c>
      <c r="R958">
        <f>IF(Q958=1,COUNTIF($Q$2:Q958,1),"")</f>
        <v>957</v>
      </c>
      <c r="S958" t="str">
        <f>IFERROR(INDEX($O2:$O986,MATCH(ROWS($Q$2:Q958),$R2:$R986,0)),"")</f>
        <v>W80036-014-M  W Wild Sky Mid</v>
      </c>
    </row>
    <row r="959" spans="1:19" x14ac:dyDescent="0.25">
      <c r="A959" s="80">
        <v>16</v>
      </c>
      <c r="B959" s="81" t="s">
        <v>1288</v>
      </c>
      <c r="C959" s="95" t="s">
        <v>1289</v>
      </c>
      <c r="D959" s="95" t="s">
        <v>113</v>
      </c>
      <c r="E959" s="95" t="s">
        <v>1290</v>
      </c>
      <c r="F959" s="82" t="s">
        <v>1291</v>
      </c>
      <c r="G959" s="83" t="s">
        <v>1303</v>
      </c>
      <c r="H959" s="84" t="s">
        <v>377</v>
      </c>
      <c r="I959" s="82">
        <v>10</v>
      </c>
      <c r="J959" s="96"/>
      <c r="K959" s="86">
        <v>77.5</v>
      </c>
      <c r="L959" s="86">
        <v>155</v>
      </c>
      <c r="M959" s="86">
        <v>154.94999999999999</v>
      </c>
      <c r="N959" s="86">
        <f t="shared" si="14"/>
        <v>0</v>
      </c>
      <c r="O959" s="97" t="s">
        <v>1293</v>
      </c>
      <c r="P959" s="98" t="s">
        <v>120</v>
      </c>
      <c r="Q959">
        <f>--ISNUMBER(IFERROR(SEARCH(Orders!$E18,O959,1),""))</f>
        <v>1</v>
      </c>
      <c r="R959">
        <f>IF(Q959=1,COUNTIF($Q$2:Q959,1),"")</f>
        <v>958</v>
      </c>
      <c r="S959" t="str">
        <f>IFERROR(INDEX($O2:$O986,MATCH(ROWS($Q$2:Q959),$R2:$R986,0)),"")</f>
        <v>W80036-014-M  W Wild Sky Mid</v>
      </c>
    </row>
    <row r="960" spans="1:19" x14ac:dyDescent="0.25">
      <c r="A960" s="80">
        <v>16</v>
      </c>
      <c r="B960" s="81" t="s">
        <v>1288</v>
      </c>
      <c r="C960" s="95" t="s">
        <v>1289</v>
      </c>
      <c r="D960" s="95" t="s">
        <v>113</v>
      </c>
      <c r="E960" s="95" t="s">
        <v>1290</v>
      </c>
      <c r="F960" s="82" t="s">
        <v>1291</v>
      </c>
      <c r="G960" s="83" t="s">
        <v>1304</v>
      </c>
      <c r="H960" s="84" t="s">
        <v>377</v>
      </c>
      <c r="I960" s="82">
        <v>10.5</v>
      </c>
      <c r="J960" s="96"/>
      <c r="K960" s="86">
        <v>77.5</v>
      </c>
      <c r="L960" s="86">
        <v>155</v>
      </c>
      <c r="M960" s="86">
        <v>154.94999999999999</v>
      </c>
      <c r="N960" s="86">
        <f t="shared" si="14"/>
        <v>0</v>
      </c>
      <c r="O960" s="97" t="s">
        <v>1293</v>
      </c>
      <c r="P960" s="98" t="s">
        <v>120</v>
      </c>
      <c r="Q960">
        <f>--ISNUMBER(IFERROR(SEARCH(Orders!$E18,O960,1),""))</f>
        <v>1</v>
      </c>
      <c r="R960">
        <f>IF(Q960=1,COUNTIF($Q$2:Q960,1),"")</f>
        <v>959</v>
      </c>
      <c r="S960" t="str">
        <f>IFERROR(INDEX($O2:$O986,MATCH(ROWS($Q$2:Q960),$R2:$R986,0)),"")</f>
        <v>W80036-014-M  W Wild Sky Mid</v>
      </c>
    </row>
    <row r="961" spans="1:19" x14ac:dyDescent="0.25">
      <c r="A961" s="80">
        <v>16</v>
      </c>
      <c r="B961" s="81" t="s">
        <v>1288</v>
      </c>
      <c r="C961" s="95" t="s">
        <v>1289</v>
      </c>
      <c r="D961" s="95" t="s">
        <v>113</v>
      </c>
      <c r="E961" s="95" t="s">
        <v>1290</v>
      </c>
      <c r="F961" s="82" t="s">
        <v>1291</v>
      </c>
      <c r="G961" s="83" t="s">
        <v>1305</v>
      </c>
      <c r="H961" s="84" t="s">
        <v>377</v>
      </c>
      <c r="I961" s="82">
        <v>11</v>
      </c>
      <c r="J961" s="96"/>
      <c r="K961" s="86">
        <v>77.5</v>
      </c>
      <c r="L961" s="86">
        <v>155</v>
      </c>
      <c r="M961" s="86">
        <v>154.94999999999999</v>
      </c>
      <c r="N961" s="86">
        <f t="shared" si="14"/>
        <v>0</v>
      </c>
      <c r="O961" s="97" t="s">
        <v>1293</v>
      </c>
      <c r="P961" s="98" t="s">
        <v>120</v>
      </c>
      <c r="Q961">
        <f>--ISNUMBER(IFERROR(SEARCH(Orders!$E18,O961,1),""))</f>
        <v>1</v>
      </c>
      <c r="R961">
        <f>IF(Q961=1,COUNTIF($Q$2:Q961,1),"")</f>
        <v>960</v>
      </c>
      <c r="S961" t="str">
        <f>IFERROR(INDEX($O2:$O986,MATCH(ROWS($Q$2:Q961),$R2:$R986,0)),"")</f>
        <v>W80036-014-M  W Wild Sky Mid</v>
      </c>
    </row>
    <row r="962" spans="1:19" x14ac:dyDescent="0.25">
      <c r="A962" s="80">
        <v>16</v>
      </c>
      <c r="B962" s="81" t="s">
        <v>1288</v>
      </c>
      <c r="C962" s="95" t="s">
        <v>403</v>
      </c>
      <c r="D962" s="95" t="s">
        <v>113</v>
      </c>
      <c r="E962" s="95" t="s">
        <v>1290</v>
      </c>
      <c r="F962" s="82" t="s">
        <v>404</v>
      </c>
      <c r="G962" s="83" t="s">
        <v>1306</v>
      </c>
      <c r="H962" s="84" t="s">
        <v>377</v>
      </c>
      <c r="I962" s="82">
        <v>5</v>
      </c>
      <c r="J962" s="96"/>
      <c r="K962" s="86">
        <v>77.5</v>
      </c>
      <c r="L962" s="86">
        <v>155</v>
      </c>
      <c r="M962" s="86">
        <v>154.94999999999999</v>
      </c>
      <c r="N962" s="86">
        <f t="shared" ref="N962:N987" si="15">J962*K962</f>
        <v>0</v>
      </c>
      <c r="O962" s="97" t="s">
        <v>1307</v>
      </c>
      <c r="P962" s="98" t="s">
        <v>120</v>
      </c>
      <c r="Q962">
        <f>--ISNUMBER(IFERROR(SEARCH(Orders!$E18,O962,1),""))</f>
        <v>1</v>
      </c>
      <c r="R962">
        <f>IF(Q962=1,COUNTIF($Q$2:Q962,1),"")</f>
        <v>961</v>
      </c>
      <c r="S962" t="str">
        <f>IFERROR(INDEX($O2:$O986,MATCH(ROWS($Q$2:Q962),$R2:$R986,0)),"")</f>
        <v>W80036-240-M  W Wild Sky Mid</v>
      </c>
    </row>
    <row r="963" spans="1:19" x14ac:dyDescent="0.25">
      <c r="A963" s="80">
        <v>16</v>
      </c>
      <c r="B963" s="81" t="s">
        <v>1288</v>
      </c>
      <c r="C963" s="95" t="s">
        <v>403</v>
      </c>
      <c r="D963" s="95" t="s">
        <v>113</v>
      </c>
      <c r="E963" s="95" t="s">
        <v>1290</v>
      </c>
      <c r="F963" s="82" t="s">
        <v>404</v>
      </c>
      <c r="G963" s="83" t="s">
        <v>1308</v>
      </c>
      <c r="H963" s="84" t="s">
        <v>377</v>
      </c>
      <c r="I963" s="82">
        <v>5.5</v>
      </c>
      <c r="J963" s="96"/>
      <c r="K963" s="86">
        <v>77.5</v>
      </c>
      <c r="L963" s="86">
        <v>155</v>
      </c>
      <c r="M963" s="86">
        <v>154.94999999999999</v>
      </c>
      <c r="N963" s="86">
        <f t="shared" si="15"/>
        <v>0</v>
      </c>
      <c r="O963" s="97" t="s">
        <v>1307</v>
      </c>
      <c r="P963" s="98" t="s">
        <v>120</v>
      </c>
      <c r="Q963">
        <f>--ISNUMBER(IFERROR(SEARCH(Orders!$E18,O963,1),""))</f>
        <v>1</v>
      </c>
      <c r="R963">
        <f>IF(Q963=1,COUNTIF($Q$2:Q963,1),"")</f>
        <v>962</v>
      </c>
      <c r="S963" t="str">
        <f>IFERROR(INDEX($O2:$O986,MATCH(ROWS($Q$2:Q963),$R2:$R986,0)),"")</f>
        <v>W80036-240-M  W Wild Sky Mid</v>
      </c>
    </row>
    <row r="964" spans="1:19" x14ac:dyDescent="0.25">
      <c r="A964" s="80">
        <v>16</v>
      </c>
      <c r="B964" s="81" t="s">
        <v>1288</v>
      </c>
      <c r="C964" s="95" t="s">
        <v>403</v>
      </c>
      <c r="D964" s="95" t="s">
        <v>113</v>
      </c>
      <c r="E964" s="95" t="s">
        <v>1290</v>
      </c>
      <c r="F964" s="82" t="s">
        <v>404</v>
      </c>
      <c r="G964" s="83" t="s">
        <v>1309</v>
      </c>
      <c r="H964" s="84" t="s">
        <v>377</v>
      </c>
      <c r="I964" s="82">
        <v>6</v>
      </c>
      <c r="J964" s="96"/>
      <c r="K964" s="86">
        <v>77.5</v>
      </c>
      <c r="L964" s="86">
        <v>155</v>
      </c>
      <c r="M964" s="86">
        <v>154.94999999999999</v>
      </c>
      <c r="N964" s="86">
        <f t="shared" si="15"/>
        <v>0</v>
      </c>
      <c r="O964" s="97" t="s">
        <v>1307</v>
      </c>
      <c r="P964" s="98" t="s">
        <v>120</v>
      </c>
      <c r="Q964">
        <f>--ISNUMBER(IFERROR(SEARCH(Orders!$E18,O964,1),""))</f>
        <v>1</v>
      </c>
      <c r="R964">
        <f>IF(Q964=1,COUNTIF($Q$2:Q964,1),"")</f>
        <v>963</v>
      </c>
      <c r="S964" t="str">
        <f>IFERROR(INDEX($O2:$O986,MATCH(ROWS($Q$2:Q964),$R2:$R986,0)),"")</f>
        <v>W80036-240-M  W Wild Sky Mid</v>
      </c>
    </row>
    <row r="965" spans="1:19" x14ac:dyDescent="0.25">
      <c r="A965" s="80">
        <v>16</v>
      </c>
      <c r="B965" s="81" t="s">
        <v>1288</v>
      </c>
      <c r="C965" s="95" t="s">
        <v>403</v>
      </c>
      <c r="D965" s="95" t="s">
        <v>113</v>
      </c>
      <c r="E965" s="95" t="s">
        <v>1290</v>
      </c>
      <c r="F965" s="82" t="s">
        <v>404</v>
      </c>
      <c r="G965" s="83" t="s">
        <v>1310</v>
      </c>
      <c r="H965" s="84" t="s">
        <v>377</v>
      </c>
      <c r="I965" s="82">
        <v>6.5</v>
      </c>
      <c r="J965" s="96"/>
      <c r="K965" s="86">
        <v>77.5</v>
      </c>
      <c r="L965" s="86">
        <v>155</v>
      </c>
      <c r="M965" s="86">
        <v>154.94999999999999</v>
      </c>
      <c r="N965" s="86">
        <f t="shared" si="15"/>
        <v>0</v>
      </c>
      <c r="O965" s="97" t="s">
        <v>1307</v>
      </c>
      <c r="P965" s="98" t="s">
        <v>120</v>
      </c>
      <c r="Q965">
        <f>--ISNUMBER(IFERROR(SEARCH(Orders!$E18,O965,1),""))</f>
        <v>1</v>
      </c>
      <c r="R965">
        <f>IF(Q965=1,COUNTIF($Q$2:Q965,1),"")</f>
        <v>964</v>
      </c>
      <c r="S965" t="str">
        <f>IFERROR(INDEX($O2:$O986,MATCH(ROWS($Q$2:Q965),$R2:$R986,0)),"")</f>
        <v>W80036-240-M  W Wild Sky Mid</v>
      </c>
    </row>
    <row r="966" spans="1:19" x14ac:dyDescent="0.25">
      <c r="A966" s="80">
        <v>16</v>
      </c>
      <c r="B966" s="81" t="s">
        <v>1288</v>
      </c>
      <c r="C966" s="95" t="s">
        <v>403</v>
      </c>
      <c r="D966" s="95" t="s">
        <v>113</v>
      </c>
      <c r="E966" s="95" t="s">
        <v>1290</v>
      </c>
      <c r="F966" s="82" t="s">
        <v>404</v>
      </c>
      <c r="G966" s="83" t="s">
        <v>1311</v>
      </c>
      <c r="H966" s="84" t="s">
        <v>377</v>
      </c>
      <c r="I966" s="82">
        <v>7</v>
      </c>
      <c r="J966" s="96"/>
      <c r="K966" s="86">
        <v>77.5</v>
      </c>
      <c r="L966" s="86">
        <v>155</v>
      </c>
      <c r="M966" s="86">
        <v>154.94999999999999</v>
      </c>
      <c r="N966" s="86">
        <f t="shared" si="15"/>
        <v>0</v>
      </c>
      <c r="O966" s="97" t="s">
        <v>1307</v>
      </c>
      <c r="P966" s="98" t="s">
        <v>120</v>
      </c>
      <c r="Q966">
        <f>--ISNUMBER(IFERROR(SEARCH(Orders!$E18,O966,1),""))</f>
        <v>1</v>
      </c>
      <c r="R966">
        <f>IF(Q966=1,COUNTIF($Q$2:Q966,1),"")</f>
        <v>965</v>
      </c>
      <c r="S966" t="str">
        <f>IFERROR(INDEX($O2:$O986,MATCH(ROWS($Q$2:Q966),$R2:$R986,0)),"")</f>
        <v>W80036-240-M  W Wild Sky Mid</v>
      </c>
    </row>
    <row r="967" spans="1:19" x14ac:dyDescent="0.25">
      <c r="A967" s="80">
        <v>16</v>
      </c>
      <c r="B967" s="81" t="s">
        <v>1288</v>
      </c>
      <c r="C967" s="95" t="s">
        <v>403</v>
      </c>
      <c r="D967" s="95" t="s">
        <v>113</v>
      </c>
      <c r="E967" s="95" t="s">
        <v>1290</v>
      </c>
      <c r="F967" s="82" t="s">
        <v>404</v>
      </c>
      <c r="G967" s="83" t="s">
        <v>1312</v>
      </c>
      <c r="H967" s="84" t="s">
        <v>377</v>
      </c>
      <c r="I967" s="82">
        <v>7.5</v>
      </c>
      <c r="J967" s="96"/>
      <c r="K967" s="86">
        <v>77.5</v>
      </c>
      <c r="L967" s="86">
        <v>155</v>
      </c>
      <c r="M967" s="86">
        <v>154.94999999999999</v>
      </c>
      <c r="N967" s="86">
        <f t="shared" si="15"/>
        <v>0</v>
      </c>
      <c r="O967" s="97" t="s">
        <v>1307</v>
      </c>
      <c r="P967" s="98" t="s">
        <v>120</v>
      </c>
      <c r="Q967">
        <f>--ISNUMBER(IFERROR(SEARCH(Orders!$E18,O967,1),""))</f>
        <v>1</v>
      </c>
      <c r="R967">
        <f>IF(Q967=1,COUNTIF($Q$2:Q967,1),"")</f>
        <v>966</v>
      </c>
      <c r="S967" t="str">
        <f>IFERROR(INDEX($O2:$O986,MATCH(ROWS($Q$2:Q967),$R2:$R986,0)),"")</f>
        <v>W80036-240-M  W Wild Sky Mid</v>
      </c>
    </row>
    <row r="968" spans="1:19" x14ac:dyDescent="0.25">
      <c r="A968" s="80">
        <v>16</v>
      </c>
      <c r="B968" s="81" t="s">
        <v>1288</v>
      </c>
      <c r="C968" s="95" t="s">
        <v>403</v>
      </c>
      <c r="D968" s="95" t="s">
        <v>113</v>
      </c>
      <c r="E968" s="95" t="s">
        <v>1290</v>
      </c>
      <c r="F968" s="82" t="s">
        <v>404</v>
      </c>
      <c r="G968" s="83" t="s">
        <v>1313</v>
      </c>
      <c r="H968" s="84" t="s">
        <v>377</v>
      </c>
      <c r="I968" s="82">
        <v>8</v>
      </c>
      <c r="J968" s="96"/>
      <c r="K968" s="86">
        <v>77.5</v>
      </c>
      <c r="L968" s="86">
        <v>155</v>
      </c>
      <c r="M968" s="86">
        <v>154.94999999999999</v>
      </c>
      <c r="N968" s="86">
        <f t="shared" si="15"/>
        <v>0</v>
      </c>
      <c r="O968" s="97" t="s">
        <v>1307</v>
      </c>
      <c r="P968" s="98" t="s">
        <v>120</v>
      </c>
      <c r="Q968">
        <f>--ISNUMBER(IFERROR(SEARCH(Orders!$E18,O968,1),""))</f>
        <v>1</v>
      </c>
      <c r="R968">
        <f>IF(Q968=1,COUNTIF($Q$2:Q968,1),"")</f>
        <v>967</v>
      </c>
      <c r="S968" t="str">
        <f>IFERROR(INDEX($O2:$O986,MATCH(ROWS($Q$2:Q968),$R2:$R986,0)),"")</f>
        <v>W80036-240-M  W Wild Sky Mid</v>
      </c>
    </row>
    <row r="969" spans="1:19" x14ac:dyDescent="0.25">
      <c r="A969" s="80">
        <v>16</v>
      </c>
      <c r="B969" s="81" t="s">
        <v>1288</v>
      </c>
      <c r="C969" s="95" t="s">
        <v>403</v>
      </c>
      <c r="D969" s="95" t="s">
        <v>113</v>
      </c>
      <c r="E969" s="95" t="s">
        <v>1290</v>
      </c>
      <c r="F969" s="82" t="s">
        <v>404</v>
      </c>
      <c r="G969" s="83" t="s">
        <v>1314</v>
      </c>
      <c r="H969" s="84" t="s">
        <v>377</v>
      </c>
      <c r="I969" s="82">
        <v>8.5</v>
      </c>
      <c r="J969" s="96"/>
      <c r="K969" s="86">
        <v>77.5</v>
      </c>
      <c r="L969" s="86">
        <v>155</v>
      </c>
      <c r="M969" s="86">
        <v>154.94999999999999</v>
      </c>
      <c r="N969" s="86">
        <f t="shared" si="15"/>
        <v>0</v>
      </c>
      <c r="O969" s="97" t="s">
        <v>1307</v>
      </c>
      <c r="P969" s="98" t="s">
        <v>120</v>
      </c>
      <c r="Q969">
        <f>--ISNUMBER(IFERROR(SEARCH(Orders!$E18,O969,1),""))</f>
        <v>1</v>
      </c>
      <c r="R969">
        <f>IF(Q969=1,COUNTIF($Q$2:Q969,1),"")</f>
        <v>968</v>
      </c>
      <c r="S969" t="str">
        <f>IFERROR(INDEX($O2:$O986,MATCH(ROWS($Q$2:Q969),$R2:$R986,0)),"")</f>
        <v>W80036-240-M  W Wild Sky Mid</v>
      </c>
    </row>
    <row r="970" spans="1:19" x14ac:dyDescent="0.25">
      <c r="A970" s="80">
        <v>16</v>
      </c>
      <c r="B970" s="81" t="s">
        <v>1288</v>
      </c>
      <c r="C970" s="95" t="s">
        <v>403</v>
      </c>
      <c r="D970" s="95" t="s">
        <v>113</v>
      </c>
      <c r="E970" s="95" t="s">
        <v>1290</v>
      </c>
      <c r="F970" s="82" t="s">
        <v>404</v>
      </c>
      <c r="G970" s="83" t="s">
        <v>1315</v>
      </c>
      <c r="H970" s="84" t="s">
        <v>377</v>
      </c>
      <c r="I970" s="82">
        <v>9</v>
      </c>
      <c r="J970" s="96"/>
      <c r="K970" s="86">
        <v>77.5</v>
      </c>
      <c r="L970" s="86">
        <v>155</v>
      </c>
      <c r="M970" s="86">
        <v>154.94999999999999</v>
      </c>
      <c r="N970" s="86">
        <f t="shared" si="15"/>
        <v>0</v>
      </c>
      <c r="O970" s="97" t="s">
        <v>1307</v>
      </c>
      <c r="P970" s="98" t="s">
        <v>120</v>
      </c>
      <c r="Q970">
        <f>--ISNUMBER(IFERROR(SEARCH(Orders!$E18,O970,1),""))</f>
        <v>1</v>
      </c>
      <c r="R970">
        <f>IF(Q970=1,COUNTIF($Q$2:Q970,1),"")</f>
        <v>969</v>
      </c>
      <c r="S970" t="str">
        <f>IFERROR(INDEX($O2:$O986,MATCH(ROWS($Q$2:Q970),$R2:$R986,0)),"")</f>
        <v>W80036-240-M  W Wild Sky Mid</v>
      </c>
    </row>
    <row r="971" spans="1:19" x14ac:dyDescent="0.25">
      <c r="A971" s="80">
        <v>16</v>
      </c>
      <c r="B971" s="81" t="s">
        <v>1288</v>
      </c>
      <c r="C971" s="95" t="s">
        <v>403</v>
      </c>
      <c r="D971" s="95" t="s">
        <v>113</v>
      </c>
      <c r="E971" s="95" t="s">
        <v>1290</v>
      </c>
      <c r="F971" s="82" t="s">
        <v>404</v>
      </c>
      <c r="G971" s="83" t="s">
        <v>1316</v>
      </c>
      <c r="H971" s="84" t="s">
        <v>377</v>
      </c>
      <c r="I971" s="82">
        <v>9.5</v>
      </c>
      <c r="J971" s="96"/>
      <c r="K971" s="86">
        <v>77.5</v>
      </c>
      <c r="L971" s="86">
        <v>155</v>
      </c>
      <c r="M971" s="86">
        <v>154.94999999999999</v>
      </c>
      <c r="N971" s="86">
        <f t="shared" si="15"/>
        <v>0</v>
      </c>
      <c r="O971" s="97" t="s">
        <v>1307</v>
      </c>
      <c r="P971" s="98" t="s">
        <v>120</v>
      </c>
      <c r="Q971">
        <f>--ISNUMBER(IFERROR(SEARCH(Orders!$E18,O971,1),""))</f>
        <v>1</v>
      </c>
      <c r="R971">
        <f>IF(Q971=1,COUNTIF($Q$2:Q971,1),"")</f>
        <v>970</v>
      </c>
      <c r="S971" t="str">
        <f>IFERROR(INDEX($O2:$O986,MATCH(ROWS($Q$2:Q971),$R2:$R986,0)),"")</f>
        <v>W80036-240-M  W Wild Sky Mid</v>
      </c>
    </row>
    <row r="972" spans="1:19" x14ac:dyDescent="0.25">
      <c r="A972" s="80">
        <v>16</v>
      </c>
      <c r="B972" s="81" t="s">
        <v>1288</v>
      </c>
      <c r="C972" s="95" t="s">
        <v>403</v>
      </c>
      <c r="D972" s="95" t="s">
        <v>113</v>
      </c>
      <c r="E972" s="95" t="s">
        <v>1290</v>
      </c>
      <c r="F972" s="82" t="s">
        <v>404</v>
      </c>
      <c r="G972" s="83" t="s">
        <v>1317</v>
      </c>
      <c r="H972" s="84" t="s">
        <v>377</v>
      </c>
      <c r="I972" s="82">
        <v>10</v>
      </c>
      <c r="J972" s="96"/>
      <c r="K972" s="86">
        <v>77.5</v>
      </c>
      <c r="L972" s="86">
        <v>155</v>
      </c>
      <c r="M972" s="86">
        <v>154.94999999999999</v>
      </c>
      <c r="N972" s="86">
        <f t="shared" si="15"/>
        <v>0</v>
      </c>
      <c r="O972" s="97" t="s">
        <v>1307</v>
      </c>
      <c r="P972" s="98" t="s">
        <v>120</v>
      </c>
      <c r="Q972">
        <f>--ISNUMBER(IFERROR(SEARCH(Orders!$E18,O972,1),""))</f>
        <v>1</v>
      </c>
      <c r="R972">
        <f>IF(Q972=1,COUNTIF($Q$2:Q972,1),"")</f>
        <v>971</v>
      </c>
      <c r="S972" t="str">
        <f>IFERROR(INDEX($O2:$O986,MATCH(ROWS($Q$2:Q972),$R2:$R986,0)),"")</f>
        <v>W80036-240-M  W Wild Sky Mid</v>
      </c>
    </row>
    <row r="973" spans="1:19" x14ac:dyDescent="0.25">
      <c r="A973" s="80">
        <v>16</v>
      </c>
      <c r="B973" s="81" t="s">
        <v>1288</v>
      </c>
      <c r="C973" s="95" t="s">
        <v>403</v>
      </c>
      <c r="D973" s="95" t="s">
        <v>113</v>
      </c>
      <c r="E973" s="95" t="s">
        <v>1290</v>
      </c>
      <c r="F973" s="82" t="s">
        <v>404</v>
      </c>
      <c r="G973" s="83" t="s">
        <v>1318</v>
      </c>
      <c r="H973" s="84" t="s">
        <v>377</v>
      </c>
      <c r="I973" s="82">
        <v>10.5</v>
      </c>
      <c r="J973" s="96"/>
      <c r="K973" s="86">
        <v>77.5</v>
      </c>
      <c r="L973" s="86">
        <v>155</v>
      </c>
      <c r="M973" s="86">
        <v>154.94999999999999</v>
      </c>
      <c r="N973" s="86">
        <f t="shared" si="15"/>
        <v>0</v>
      </c>
      <c r="O973" s="97" t="s">
        <v>1307</v>
      </c>
      <c r="P973" s="98" t="s">
        <v>120</v>
      </c>
      <c r="Q973">
        <f>--ISNUMBER(IFERROR(SEARCH(Orders!$E18,O973,1),""))</f>
        <v>1</v>
      </c>
      <c r="R973">
        <f>IF(Q973=1,COUNTIF($Q$2:Q973,1),"")</f>
        <v>972</v>
      </c>
      <c r="S973" t="str">
        <f>IFERROR(INDEX($O2:$O986,MATCH(ROWS($Q$2:Q973),$R2:$R986,0)),"")</f>
        <v>W80036-240-M  W Wild Sky Mid</v>
      </c>
    </row>
    <row r="974" spans="1:19" x14ac:dyDescent="0.25">
      <c r="A974" s="80">
        <v>16</v>
      </c>
      <c r="B974" s="81" t="s">
        <v>1288</v>
      </c>
      <c r="C974" s="95" t="s">
        <v>403</v>
      </c>
      <c r="D974" s="95" t="s">
        <v>113</v>
      </c>
      <c r="E974" s="95" t="s">
        <v>1290</v>
      </c>
      <c r="F974" s="82" t="s">
        <v>404</v>
      </c>
      <c r="G974" s="83" t="s">
        <v>1319</v>
      </c>
      <c r="H974" s="84" t="s">
        <v>377</v>
      </c>
      <c r="I974" s="82">
        <v>11</v>
      </c>
      <c r="J974" s="96"/>
      <c r="K974" s="86">
        <v>77.5</v>
      </c>
      <c r="L974" s="86">
        <v>155</v>
      </c>
      <c r="M974" s="86">
        <v>154.94999999999999</v>
      </c>
      <c r="N974" s="86">
        <f t="shared" si="15"/>
        <v>0</v>
      </c>
      <c r="O974" s="97" t="s">
        <v>1307</v>
      </c>
      <c r="P974" s="98" t="s">
        <v>120</v>
      </c>
      <c r="Q974">
        <f>--ISNUMBER(IFERROR(SEARCH(Orders!$E18,O974,1),""))</f>
        <v>1</v>
      </c>
      <c r="R974">
        <f>IF(Q974=1,COUNTIF($Q$2:Q974,1),"")</f>
        <v>973</v>
      </c>
      <c r="S974" t="str">
        <f>IFERROR(INDEX($O2:$O986,MATCH(ROWS($Q$2:Q974),$R2:$R986,0)),"")</f>
        <v>W80036-240-M  W Wild Sky Mid</v>
      </c>
    </row>
    <row r="975" spans="1:19" x14ac:dyDescent="0.25">
      <c r="A975" s="80">
        <v>16</v>
      </c>
      <c r="B975" s="81" t="s">
        <v>1288</v>
      </c>
      <c r="C975" s="95" t="s">
        <v>418</v>
      </c>
      <c r="D975" s="95" t="s">
        <v>113</v>
      </c>
      <c r="E975" s="95" t="s">
        <v>1290</v>
      </c>
      <c r="F975" s="82" t="s">
        <v>419</v>
      </c>
      <c r="G975" s="83" t="s">
        <v>1320</v>
      </c>
      <c r="H975" s="84" t="s">
        <v>377</v>
      </c>
      <c r="I975" s="82">
        <v>5</v>
      </c>
      <c r="J975" s="96"/>
      <c r="K975" s="86">
        <v>77.5</v>
      </c>
      <c r="L975" s="86">
        <v>155</v>
      </c>
      <c r="M975" s="86">
        <v>154.94999999999999</v>
      </c>
      <c r="N975" s="86">
        <f t="shared" si="15"/>
        <v>0</v>
      </c>
      <c r="O975" s="97" t="s">
        <v>1321</v>
      </c>
      <c r="P975" s="98" t="s">
        <v>120</v>
      </c>
      <c r="Q975">
        <f>--ISNUMBER(IFERROR(SEARCH(Orders!$E18,O975,1),""))</f>
        <v>1</v>
      </c>
      <c r="R975">
        <f>IF(Q975=1,COUNTIF($Q$2:Q975,1),"")</f>
        <v>974</v>
      </c>
      <c r="S975" t="str">
        <f>IFERROR(INDEX($O2:$O986,MATCH(ROWS($Q$2:Q975),$R2:$R986,0)),"")</f>
        <v>W80036-305-M  W Wild Sky Mid</v>
      </c>
    </row>
    <row r="976" spans="1:19" x14ac:dyDescent="0.25">
      <c r="A976" s="80">
        <v>16</v>
      </c>
      <c r="B976" s="81" t="s">
        <v>1288</v>
      </c>
      <c r="C976" s="95" t="s">
        <v>418</v>
      </c>
      <c r="D976" s="95" t="s">
        <v>113</v>
      </c>
      <c r="E976" s="95" t="s">
        <v>1290</v>
      </c>
      <c r="F976" s="82" t="s">
        <v>419</v>
      </c>
      <c r="G976" s="83" t="s">
        <v>1322</v>
      </c>
      <c r="H976" s="84" t="s">
        <v>377</v>
      </c>
      <c r="I976" s="82">
        <v>5.5</v>
      </c>
      <c r="J976" s="96"/>
      <c r="K976" s="86">
        <v>77.5</v>
      </c>
      <c r="L976" s="86">
        <v>155</v>
      </c>
      <c r="M976" s="86">
        <v>154.94999999999999</v>
      </c>
      <c r="N976" s="86">
        <f t="shared" si="15"/>
        <v>0</v>
      </c>
      <c r="O976" s="97" t="s">
        <v>1321</v>
      </c>
      <c r="P976" s="98" t="s">
        <v>120</v>
      </c>
      <c r="Q976">
        <f>--ISNUMBER(IFERROR(SEARCH(Orders!$E18,O976,1),""))</f>
        <v>1</v>
      </c>
      <c r="R976">
        <f>IF(Q976=1,COUNTIF($Q$2:Q976,1),"")</f>
        <v>975</v>
      </c>
      <c r="S976" t="str">
        <f>IFERROR(INDEX($O2:$O986,MATCH(ROWS($Q$2:Q976),$R2:$R986,0)),"")</f>
        <v>W80036-305-M  W Wild Sky Mid</v>
      </c>
    </row>
    <row r="977" spans="1:19" x14ac:dyDescent="0.25">
      <c r="A977" s="80">
        <v>16</v>
      </c>
      <c r="B977" s="81" t="s">
        <v>1288</v>
      </c>
      <c r="C977" s="95" t="s">
        <v>418</v>
      </c>
      <c r="D977" s="95" t="s">
        <v>113</v>
      </c>
      <c r="E977" s="95" t="s">
        <v>1290</v>
      </c>
      <c r="F977" s="82" t="s">
        <v>419</v>
      </c>
      <c r="G977" s="83" t="s">
        <v>1323</v>
      </c>
      <c r="H977" s="84" t="s">
        <v>377</v>
      </c>
      <c r="I977" s="82">
        <v>6</v>
      </c>
      <c r="J977" s="96"/>
      <c r="K977" s="86">
        <v>77.5</v>
      </c>
      <c r="L977" s="86">
        <v>155</v>
      </c>
      <c r="M977" s="86">
        <v>154.94999999999999</v>
      </c>
      <c r="N977" s="86">
        <f t="shared" si="15"/>
        <v>0</v>
      </c>
      <c r="O977" s="97" t="s">
        <v>1321</v>
      </c>
      <c r="P977" s="98" t="s">
        <v>120</v>
      </c>
      <c r="Q977">
        <f>--ISNUMBER(IFERROR(SEARCH(Orders!$E18,O977,1),""))</f>
        <v>1</v>
      </c>
      <c r="R977">
        <f>IF(Q977=1,COUNTIF($Q$2:Q977,1),"")</f>
        <v>976</v>
      </c>
      <c r="S977" t="str">
        <f>IFERROR(INDEX($O2:$O986,MATCH(ROWS($Q$2:Q977),$R2:$R986,0)),"")</f>
        <v>W80036-305-M  W Wild Sky Mid</v>
      </c>
    </row>
    <row r="978" spans="1:19" x14ac:dyDescent="0.25">
      <c r="A978" s="80">
        <v>16</v>
      </c>
      <c r="B978" s="81" t="s">
        <v>1288</v>
      </c>
      <c r="C978" s="95" t="s">
        <v>418</v>
      </c>
      <c r="D978" s="95" t="s">
        <v>113</v>
      </c>
      <c r="E978" s="95" t="s">
        <v>1290</v>
      </c>
      <c r="F978" s="82" t="s">
        <v>419</v>
      </c>
      <c r="G978" s="83" t="s">
        <v>1324</v>
      </c>
      <c r="H978" s="84" t="s">
        <v>377</v>
      </c>
      <c r="I978" s="82">
        <v>6.5</v>
      </c>
      <c r="J978" s="96"/>
      <c r="K978" s="86">
        <v>77.5</v>
      </c>
      <c r="L978" s="86">
        <v>155</v>
      </c>
      <c r="M978" s="86">
        <v>154.94999999999999</v>
      </c>
      <c r="N978" s="86">
        <f t="shared" si="15"/>
        <v>0</v>
      </c>
      <c r="O978" s="97" t="s">
        <v>1321</v>
      </c>
      <c r="P978" s="98" t="s">
        <v>120</v>
      </c>
      <c r="Q978">
        <f>--ISNUMBER(IFERROR(SEARCH(Orders!$E18,O978,1),""))</f>
        <v>1</v>
      </c>
      <c r="R978">
        <f>IF(Q978=1,COUNTIF($Q$2:Q978,1),"")</f>
        <v>977</v>
      </c>
      <c r="S978" t="str">
        <f>IFERROR(INDEX($O2:$O986,MATCH(ROWS($Q$2:Q978),$R2:$R986,0)),"")</f>
        <v>W80036-305-M  W Wild Sky Mid</v>
      </c>
    </row>
    <row r="979" spans="1:19" x14ac:dyDescent="0.25">
      <c r="A979" s="80">
        <v>16</v>
      </c>
      <c r="B979" s="81" t="s">
        <v>1288</v>
      </c>
      <c r="C979" s="95" t="s">
        <v>418</v>
      </c>
      <c r="D979" s="95" t="s">
        <v>113</v>
      </c>
      <c r="E979" s="95" t="s">
        <v>1290</v>
      </c>
      <c r="F979" s="82" t="s">
        <v>419</v>
      </c>
      <c r="G979" s="83" t="s">
        <v>1325</v>
      </c>
      <c r="H979" s="84" t="s">
        <v>377</v>
      </c>
      <c r="I979" s="82">
        <v>7</v>
      </c>
      <c r="J979" s="96"/>
      <c r="K979" s="86">
        <v>77.5</v>
      </c>
      <c r="L979" s="86">
        <v>155</v>
      </c>
      <c r="M979" s="86">
        <v>154.94999999999999</v>
      </c>
      <c r="N979" s="86">
        <f t="shared" si="15"/>
        <v>0</v>
      </c>
      <c r="O979" s="97" t="s">
        <v>1321</v>
      </c>
      <c r="P979" s="98" t="s">
        <v>120</v>
      </c>
      <c r="Q979">
        <f>--ISNUMBER(IFERROR(SEARCH(Orders!$E18,O979,1),""))</f>
        <v>1</v>
      </c>
      <c r="R979">
        <f>IF(Q979=1,COUNTIF($Q$2:Q979,1),"")</f>
        <v>978</v>
      </c>
      <c r="S979" t="str">
        <f>IFERROR(INDEX($O2:$O986,MATCH(ROWS($Q$2:Q979),$R2:$R986,0)),"")</f>
        <v>W80036-305-M  W Wild Sky Mid</v>
      </c>
    </row>
    <row r="980" spans="1:19" x14ac:dyDescent="0.25">
      <c r="A980" s="80">
        <v>16</v>
      </c>
      <c r="B980" s="81" t="s">
        <v>1288</v>
      </c>
      <c r="C980" s="95" t="s">
        <v>418</v>
      </c>
      <c r="D980" s="95" t="s">
        <v>113</v>
      </c>
      <c r="E980" s="95" t="s">
        <v>1290</v>
      </c>
      <c r="F980" s="82" t="s">
        <v>419</v>
      </c>
      <c r="G980" s="83" t="s">
        <v>1326</v>
      </c>
      <c r="H980" s="84" t="s">
        <v>377</v>
      </c>
      <c r="I980" s="82">
        <v>7.5</v>
      </c>
      <c r="J980" s="96"/>
      <c r="K980" s="86">
        <v>77.5</v>
      </c>
      <c r="L980" s="86">
        <v>155</v>
      </c>
      <c r="M980" s="86">
        <v>154.94999999999999</v>
      </c>
      <c r="N980" s="86">
        <f t="shared" si="15"/>
        <v>0</v>
      </c>
      <c r="O980" s="97" t="s">
        <v>1321</v>
      </c>
      <c r="P980" s="98" t="s">
        <v>120</v>
      </c>
      <c r="Q980">
        <f>--ISNUMBER(IFERROR(SEARCH(Orders!$E18,O980,1),""))</f>
        <v>1</v>
      </c>
      <c r="R980">
        <f>IF(Q980=1,COUNTIF($Q$2:Q980,1),"")</f>
        <v>979</v>
      </c>
      <c r="S980" t="str">
        <f>IFERROR(INDEX($O2:$O986,MATCH(ROWS($Q$2:Q980),$R2:$R986,0)),"")</f>
        <v>W80036-305-M  W Wild Sky Mid</v>
      </c>
    </row>
    <row r="981" spans="1:19" x14ac:dyDescent="0.25">
      <c r="A981" s="80">
        <v>16</v>
      </c>
      <c r="B981" s="81" t="s">
        <v>1288</v>
      </c>
      <c r="C981" s="95" t="s">
        <v>418</v>
      </c>
      <c r="D981" s="95" t="s">
        <v>113</v>
      </c>
      <c r="E981" s="95" t="s">
        <v>1290</v>
      </c>
      <c r="F981" s="82" t="s">
        <v>419</v>
      </c>
      <c r="G981" s="83" t="s">
        <v>1327</v>
      </c>
      <c r="H981" s="84" t="s">
        <v>377</v>
      </c>
      <c r="I981" s="82">
        <v>8</v>
      </c>
      <c r="J981" s="96"/>
      <c r="K981" s="86">
        <v>77.5</v>
      </c>
      <c r="L981" s="86">
        <v>155</v>
      </c>
      <c r="M981" s="86">
        <v>154.94999999999999</v>
      </c>
      <c r="N981" s="86">
        <f t="shared" si="15"/>
        <v>0</v>
      </c>
      <c r="O981" s="97" t="s">
        <v>1321</v>
      </c>
      <c r="P981" s="98" t="s">
        <v>120</v>
      </c>
      <c r="Q981">
        <f>--ISNUMBER(IFERROR(SEARCH(Orders!$E18,O981,1),""))</f>
        <v>1</v>
      </c>
      <c r="R981">
        <f>IF(Q981=1,COUNTIF($Q$2:Q981,1),"")</f>
        <v>980</v>
      </c>
      <c r="S981" t="str">
        <f>IFERROR(INDEX($O2:$O986,MATCH(ROWS($Q$2:Q981),$R2:$R986,0)),"")</f>
        <v>W80036-305-M  W Wild Sky Mid</v>
      </c>
    </row>
    <row r="982" spans="1:19" x14ac:dyDescent="0.25">
      <c r="A982" s="80">
        <v>16</v>
      </c>
      <c r="B982" s="81" t="s">
        <v>1288</v>
      </c>
      <c r="C982" s="95" t="s">
        <v>418</v>
      </c>
      <c r="D982" s="95" t="s">
        <v>113</v>
      </c>
      <c r="E982" s="95" t="s">
        <v>1290</v>
      </c>
      <c r="F982" s="82" t="s">
        <v>419</v>
      </c>
      <c r="G982" s="83" t="s">
        <v>1328</v>
      </c>
      <c r="H982" s="84" t="s">
        <v>377</v>
      </c>
      <c r="I982" s="82">
        <v>8.5</v>
      </c>
      <c r="J982" s="96"/>
      <c r="K982" s="86">
        <v>77.5</v>
      </c>
      <c r="L982" s="86">
        <v>155</v>
      </c>
      <c r="M982" s="86">
        <v>154.94999999999999</v>
      </c>
      <c r="N982" s="86">
        <f t="shared" si="15"/>
        <v>0</v>
      </c>
      <c r="O982" s="97" t="s">
        <v>1321</v>
      </c>
      <c r="P982" s="98" t="s">
        <v>120</v>
      </c>
      <c r="Q982">
        <f>--ISNUMBER(IFERROR(SEARCH(Orders!$E18,O982,1),""))</f>
        <v>1</v>
      </c>
      <c r="R982">
        <f>IF(Q982=1,COUNTIF($Q$2:Q982,1),"")</f>
        <v>981</v>
      </c>
      <c r="S982" t="str">
        <f>IFERROR(INDEX($O2:$O986,MATCH(ROWS($Q$2:Q982),$R2:$R986,0)),"")</f>
        <v>W80036-305-M  W Wild Sky Mid</v>
      </c>
    </row>
    <row r="983" spans="1:19" x14ac:dyDescent="0.25">
      <c r="A983" s="80">
        <v>16</v>
      </c>
      <c r="B983" s="81" t="s">
        <v>1288</v>
      </c>
      <c r="C983" s="95" t="s">
        <v>418</v>
      </c>
      <c r="D983" s="95" t="s">
        <v>113</v>
      </c>
      <c r="E983" s="95" t="s">
        <v>1290</v>
      </c>
      <c r="F983" s="82" t="s">
        <v>419</v>
      </c>
      <c r="G983" s="83" t="s">
        <v>1329</v>
      </c>
      <c r="H983" s="84" t="s">
        <v>377</v>
      </c>
      <c r="I983" s="82">
        <v>9</v>
      </c>
      <c r="J983" s="96"/>
      <c r="K983" s="86">
        <v>77.5</v>
      </c>
      <c r="L983" s="86">
        <v>155</v>
      </c>
      <c r="M983" s="86">
        <v>154.94999999999999</v>
      </c>
      <c r="N983" s="86">
        <f t="shared" si="15"/>
        <v>0</v>
      </c>
      <c r="O983" s="97" t="s">
        <v>1321</v>
      </c>
      <c r="P983" s="98" t="s">
        <v>120</v>
      </c>
      <c r="Q983">
        <f>--ISNUMBER(IFERROR(SEARCH(Orders!$E18,O983,1),""))</f>
        <v>1</v>
      </c>
      <c r="R983">
        <f>IF(Q983=1,COUNTIF($Q$2:Q983,1),"")</f>
        <v>982</v>
      </c>
      <c r="S983" t="str">
        <f>IFERROR(INDEX($O2:$O986,MATCH(ROWS($Q$2:Q983),$R2:$R986,0)),"")</f>
        <v>W80036-305-M  W Wild Sky Mid</v>
      </c>
    </row>
    <row r="984" spans="1:19" x14ac:dyDescent="0.25">
      <c r="A984" s="80">
        <v>16</v>
      </c>
      <c r="B984" s="81" t="s">
        <v>1288</v>
      </c>
      <c r="C984" s="95" t="s">
        <v>418</v>
      </c>
      <c r="D984" s="95" t="s">
        <v>113</v>
      </c>
      <c r="E984" s="95" t="s">
        <v>1290</v>
      </c>
      <c r="F984" s="82" t="s">
        <v>419</v>
      </c>
      <c r="G984" s="83" t="s">
        <v>1330</v>
      </c>
      <c r="H984" s="84" t="s">
        <v>377</v>
      </c>
      <c r="I984" s="82">
        <v>9.5</v>
      </c>
      <c r="J984" s="96"/>
      <c r="K984" s="86">
        <v>77.5</v>
      </c>
      <c r="L984" s="86">
        <v>155</v>
      </c>
      <c r="M984" s="86">
        <v>154.94999999999999</v>
      </c>
      <c r="N984" s="86">
        <f t="shared" si="15"/>
        <v>0</v>
      </c>
      <c r="O984" s="97" t="s">
        <v>1321</v>
      </c>
      <c r="P984" s="98" t="s">
        <v>120</v>
      </c>
      <c r="Q984">
        <f>--ISNUMBER(IFERROR(SEARCH(Orders!$E18,O984,1),""))</f>
        <v>1</v>
      </c>
      <c r="R984">
        <f>IF(Q984=1,COUNTIF($Q$2:Q984,1),"")</f>
        <v>983</v>
      </c>
      <c r="S984" t="str">
        <f>IFERROR(INDEX($O2:$O986,MATCH(ROWS($Q$2:Q984),$R2:$R986,0)),"")</f>
        <v>W80036-305-M  W Wild Sky Mid</v>
      </c>
    </row>
    <row r="985" spans="1:19" x14ac:dyDescent="0.25">
      <c r="A985" s="80">
        <v>16</v>
      </c>
      <c r="B985" s="81" t="s">
        <v>1288</v>
      </c>
      <c r="C985" s="95" t="s">
        <v>418</v>
      </c>
      <c r="D985" s="95" t="s">
        <v>113</v>
      </c>
      <c r="E985" s="95" t="s">
        <v>1290</v>
      </c>
      <c r="F985" s="82" t="s">
        <v>419</v>
      </c>
      <c r="G985" s="83" t="s">
        <v>1331</v>
      </c>
      <c r="H985" s="84" t="s">
        <v>377</v>
      </c>
      <c r="I985" s="82">
        <v>10</v>
      </c>
      <c r="J985" s="96"/>
      <c r="K985" s="86">
        <v>77.5</v>
      </c>
      <c r="L985" s="86">
        <v>155</v>
      </c>
      <c r="M985" s="86">
        <v>154.94999999999999</v>
      </c>
      <c r="N985" s="86">
        <f t="shared" si="15"/>
        <v>0</v>
      </c>
      <c r="O985" s="97" t="s">
        <v>1321</v>
      </c>
      <c r="P985" s="98" t="s">
        <v>120</v>
      </c>
      <c r="Q985">
        <f>--ISNUMBER(IFERROR(SEARCH(Orders!$E18,O985,1),""))</f>
        <v>1</v>
      </c>
      <c r="R985">
        <f>IF(Q985=1,COUNTIF($Q$2:Q985,1),"")</f>
        <v>984</v>
      </c>
      <c r="S985" t="str">
        <f>IFERROR(INDEX($O2:$O986,MATCH(ROWS($Q$2:Q985),$R2:$R986,0)),"")</f>
        <v>W80036-305-M  W Wild Sky Mid</v>
      </c>
    </row>
    <row r="986" spans="1:19" x14ac:dyDescent="0.25">
      <c r="A986" s="80">
        <v>16</v>
      </c>
      <c r="B986" s="81" t="s">
        <v>1288</v>
      </c>
      <c r="C986" s="95" t="s">
        <v>418</v>
      </c>
      <c r="D986" s="95" t="s">
        <v>113</v>
      </c>
      <c r="E986" s="95" t="s">
        <v>1290</v>
      </c>
      <c r="F986" s="82" t="s">
        <v>419</v>
      </c>
      <c r="G986" s="83" t="s">
        <v>1332</v>
      </c>
      <c r="H986" s="84" t="s">
        <v>377</v>
      </c>
      <c r="I986" s="82">
        <v>10.5</v>
      </c>
      <c r="J986" s="96"/>
      <c r="K986" s="86">
        <v>77.5</v>
      </c>
      <c r="L986" s="86">
        <v>155</v>
      </c>
      <c r="M986" s="86">
        <v>154.94999999999999</v>
      </c>
      <c r="N986" s="86">
        <f t="shared" si="15"/>
        <v>0</v>
      </c>
      <c r="O986" s="97" t="s">
        <v>1321</v>
      </c>
      <c r="P986" s="98" t="s">
        <v>120</v>
      </c>
      <c r="Q986">
        <f>--ISNUMBER(IFERROR(SEARCH(Orders!$E18,O986,1),""))</f>
        <v>1</v>
      </c>
      <c r="R986">
        <f>IF(Q986=1,COUNTIF($Q$2:Q986,1),"")</f>
        <v>985</v>
      </c>
      <c r="S986" t="str">
        <f>IFERROR(INDEX($O2:$O986,MATCH(ROWS($Q$2:Q986),$R2:$R986,0)),"")</f>
        <v>W80036-305-M  W Wild Sky Mid</v>
      </c>
    </row>
    <row r="987" spans="1:19" x14ac:dyDescent="0.25">
      <c r="A987" s="80">
        <v>16</v>
      </c>
      <c r="B987" s="81" t="s">
        <v>1288</v>
      </c>
      <c r="C987" s="95" t="s">
        <v>418</v>
      </c>
      <c r="D987" s="95" t="s">
        <v>113</v>
      </c>
      <c r="E987" s="95" t="s">
        <v>1290</v>
      </c>
      <c r="F987" s="82" t="s">
        <v>419</v>
      </c>
      <c r="G987" s="83" t="s">
        <v>1333</v>
      </c>
      <c r="H987" s="84" t="s">
        <v>377</v>
      </c>
      <c r="I987" s="82">
        <v>11</v>
      </c>
      <c r="J987" s="96"/>
      <c r="K987" s="86">
        <v>77.5</v>
      </c>
      <c r="L987" s="86">
        <v>155</v>
      </c>
      <c r="M987" s="86">
        <v>154.94999999999999</v>
      </c>
      <c r="N987" s="86">
        <f t="shared" si="15"/>
        <v>0</v>
      </c>
      <c r="O987" s="97" t="s">
        <v>1321</v>
      </c>
      <c r="P987" s="98" t="s">
        <v>120</v>
      </c>
      <c r="Q987">
        <f>--ISNUMBER(IFERROR(SEARCH(Orders!$E18,O987,1),""))</f>
        <v>1</v>
      </c>
      <c r="R987">
        <f>IF(Q987=1,COUNTIF($Q$2:Q987,1),"")</f>
        <v>986</v>
      </c>
      <c r="S987" t="str">
        <f>IFERROR(INDEX($O2:$O986,MATCH(ROWS($Q$2:Q987),$R2:$R986,0)),"")</f>
        <v/>
      </c>
    </row>
  </sheetData>
  <sheetProtection algorithmName="SHA-512" hashValue="1lHK9XLp2MC4n9hQXUq82KsLJdv7n2GLyxs5K4tm4V9iOP32SrVHmG160YVsdSpdJbDVMv4XGGAfF1E10KI6Zg==" saltValue="HC5X9jzZ4kT2tFRjbsf9uA==" spinCount="100000" sheet="1" sort="0" autoFilter="0"/>
  <dataValidations disablePrompts="1" count="1">
    <dataValidation type="whole" allowBlank="1" showInputMessage="1" showErrorMessage="1" error="Enter a number between 1 and 999" sqref="J2:J987" xr:uid="{2E9F9110-AD42-4F47-A273-5969E5E1EB42}">
      <formula1>1</formula1>
      <formula2>999</formula2>
    </dataValidation>
  </dataValidation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B255F-5D96-4E1F-A2FE-8D4D83BD62BF}">
  <sheetPr codeName="Sheet3"/>
  <dimension ref="A1:W84"/>
  <sheetViews>
    <sheetView workbookViewId="0">
      <pane ySplit="1" topLeftCell="A2" activePane="bottomLeft" state="frozen"/>
      <selection pane="bottomLeft" activeCell="M14" sqref="M14"/>
    </sheetView>
  </sheetViews>
  <sheetFormatPr defaultRowHeight="15" x14ac:dyDescent="0.25"/>
  <cols>
    <col min="1" max="1" width="14.42578125" style="43" customWidth="1"/>
    <col min="2" max="2" width="15" style="43" customWidth="1"/>
    <col min="3" max="3" width="8.140625" style="52" customWidth="1"/>
    <col min="4" max="4" width="8.7109375" style="52" customWidth="1"/>
    <col min="5" max="5" width="28.5703125" style="43" customWidth="1"/>
    <col min="6" max="6" width="21.7109375" style="43" customWidth="1"/>
    <col min="7" max="7" width="18.5703125" style="43" customWidth="1"/>
    <col min="8" max="8" width="12.42578125" style="43" customWidth="1"/>
    <col min="9" max="9" width="6.7109375" style="43" customWidth="1"/>
    <col min="10" max="10" width="10.85546875" style="43" customWidth="1"/>
    <col min="11" max="11" width="8.7109375" style="45" bestFit="1" customWidth="1"/>
    <col min="12" max="13" width="10.5703125" style="43" customWidth="1"/>
    <col min="14" max="14" width="16.7109375" style="43" customWidth="1"/>
    <col min="15" max="15" width="36.85546875" style="43" customWidth="1"/>
    <col min="16" max="16" width="7.7109375" style="44" customWidth="1"/>
    <col min="17" max="17" width="18.5703125" style="44" customWidth="1"/>
    <col min="18" max="18" width="19.28515625" style="44" customWidth="1"/>
    <col min="19" max="19" width="16.140625" style="44" customWidth="1"/>
    <col min="20" max="20" width="48.7109375" customWidth="1"/>
  </cols>
  <sheetData>
    <row r="1" spans="1:23" s="38" customFormat="1" ht="30" customHeight="1" x14ac:dyDescent="0.25">
      <c r="A1" s="32" t="s">
        <v>34</v>
      </c>
      <c r="B1" s="33" t="s">
        <v>10</v>
      </c>
      <c r="C1" s="34" t="s">
        <v>1</v>
      </c>
      <c r="D1" s="34" t="s">
        <v>12</v>
      </c>
      <c r="E1" s="33" t="s">
        <v>2</v>
      </c>
      <c r="F1" s="33" t="s">
        <v>11</v>
      </c>
      <c r="G1" s="33" t="s">
        <v>9</v>
      </c>
      <c r="H1" s="33" t="s">
        <v>3</v>
      </c>
      <c r="I1" s="33" t="s">
        <v>4</v>
      </c>
      <c r="J1" s="33" t="s">
        <v>5</v>
      </c>
      <c r="K1" s="35" t="s">
        <v>6</v>
      </c>
      <c r="L1" s="35" t="s">
        <v>8</v>
      </c>
      <c r="M1" s="35" t="s">
        <v>7</v>
      </c>
      <c r="N1" s="35" t="s">
        <v>15</v>
      </c>
      <c r="O1" s="36" t="s">
        <v>36</v>
      </c>
      <c r="P1" s="37" t="s">
        <v>40</v>
      </c>
      <c r="Q1" s="27" t="s">
        <v>37</v>
      </c>
      <c r="R1" s="28" t="s">
        <v>38</v>
      </c>
      <c r="S1" s="29"/>
      <c r="T1" s="38">
        <f ca="1">OFFSET(SKU_Unique!$S1,Orders!P18,0)</f>
        <v>0</v>
      </c>
      <c r="W1" s="38">
        <f ca="1">OFFSET(SKU_Unique!$V1,Orders!P20,0)</f>
        <v>0</v>
      </c>
    </row>
    <row r="2" spans="1:23" s="43" customFormat="1" x14ac:dyDescent="0.25">
      <c r="A2" s="80">
        <v>15</v>
      </c>
      <c r="B2" s="81" t="s">
        <v>111</v>
      </c>
      <c r="C2" s="82" t="s">
        <v>112</v>
      </c>
      <c r="D2" s="67" t="s">
        <v>113</v>
      </c>
      <c r="E2" s="67" t="s">
        <v>114</v>
      </c>
      <c r="F2" s="82" t="s">
        <v>115</v>
      </c>
      <c r="G2" s="83" t="s">
        <v>116</v>
      </c>
      <c r="H2" s="84" t="s">
        <v>117</v>
      </c>
      <c r="I2" s="82" t="s">
        <v>118</v>
      </c>
      <c r="J2" s="85"/>
      <c r="K2" s="99">
        <v>77.5</v>
      </c>
      <c r="L2" s="86">
        <v>155</v>
      </c>
      <c r="M2" s="86">
        <v>154.94999999999999</v>
      </c>
      <c r="N2" s="86">
        <f t="shared" ref="N2:N33" si="0">J2*K2</f>
        <v>0</v>
      </c>
      <c r="O2" s="41" t="s">
        <v>119</v>
      </c>
      <c r="P2" s="42" t="s">
        <v>120</v>
      </c>
      <c r="Q2" s="44">
        <f>--ISNUMBER(IFERROR(SEARCH(Orders!$E$18,O2,1),""))</f>
        <v>1</v>
      </c>
      <c r="R2" s="44">
        <f>IF(Q2=1,COUNTIF($Q$2:Q2,1),"")</f>
        <v>1</v>
      </c>
      <c r="S2" s="44" t="str">
        <f>IFERROR(INDEX($O2:$O986,MATCH(ROWS($Q$2:Q2),$R2:$R986,0)),"")</f>
        <v>Mfw18pm4-201-M  M Phil Mid Top</v>
      </c>
      <c r="T2" s="44" t="str">
        <f>IF(Orders!$B$20=$A$2, 1, "")</f>
        <v/>
      </c>
      <c r="U2" s="44" t="str">
        <f>IF(T2=1,COUNTIF($T$2:T2,1),"")</f>
        <v/>
      </c>
      <c r="V2" s="44" t="str">
        <f>IFERROR(INDEX($O2:$O986,MATCH(ROWS($T$2:T2),$U2:$U986,0)),"")</f>
        <v>M80002-009-M  M Cascade Trail Low</v>
      </c>
    </row>
    <row r="3" spans="1:23" x14ac:dyDescent="0.25">
      <c r="A3" s="80">
        <v>15</v>
      </c>
      <c r="B3" s="81" t="s">
        <v>132</v>
      </c>
      <c r="C3" s="82" t="s">
        <v>133</v>
      </c>
      <c r="D3" s="67" t="s">
        <v>113</v>
      </c>
      <c r="E3" s="67" t="s">
        <v>114</v>
      </c>
      <c r="F3" s="82" t="s">
        <v>134</v>
      </c>
      <c r="G3" s="83" t="s">
        <v>135</v>
      </c>
      <c r="H3" s="84" t="s">
        <v>117</v>
      </c>
      <c r="I3" s="82">
        <v>8</v>
      </c>
      <c r="J3" s="85"/>
      <c r="K3" s="99">
        <v>77.5</v>
      </c>
      <c r="L3" s="86">
        <v>155</v>
      </c>
      <c r="M3" s="86">
        <v>154.94999999999999</v>
      </c>
      <c r="N3" s="86">
        <f t="shared" si="0"/>
        <v>0</v>
      </c>
      <c r="O3" s="97" t="s">
        <v>136</v>
      </c>
      <c r="P3" s="98" t="s">
        <v>120</v>
      </c>
      <c r="Q3" s="44">
        <f>--ISNUMBER(IFERROR(SEARCH(Orders!$E$18,O3,1),""))</f>
        <v>1</v>
      </c>
      <c r="R3" s="44">
        <f>IF(Q3=1,COUNTIF($Q$2:Q3,1),"")</f>
        <v>2</v>
      </c>
      <c r="S3" s="44" t="str">
        <f>IFERROR(INDEX($O2:$O986,MATCH(ROWS($Q$2:Q3),$R2:$R986,0)),"")</f>
        <v>Mfw18pm5-020-M  M Phil Mid Top</v>
      </c>
      <c r="T3" t="str">
        <f>IF(Orders!$B$20=$A$3, 1, "")</f>
        <v/>
      </c>
      <c r="U3" t="str">
        <f>IF(T3=1,COUNTIF($T$2:T3,1),"")</f>
        <v/>
      </c>
      <c r="V3" t="str">
        <f>IFERROR(INDEX($O2:$O986,MATCH(ROWS($T$2:T3),$U2:$U986,0)),"")</f>
        <v>M80002-419-M  M Cascade Trail Low</v>
      </c>
    </row>
    <row r="4" spans="1:23" x14ac:dyDescent="0.25">
      <c r="A4" s="80">
        <v>9</v>
      </c>
      <c r="B4" s="81" t="s">
        <v>148</v>
      </c>
      <c r="C4" s="82" t="s">
        <v>149</v>
      </c>
      <c r="D4" s="67" t="s">
        <v>113</v>
      </c>
      <c r="E4" s="67" t="s">
        <v>150</v>
      </c>
      <c r="F4" s="82" t="s">
        <v>151</v>
      </c>
      <c r="G4" s="83" t="s">
        <v>152</v>
      </c>
      <c r="H4" s="84" t="s">
        <v>117</v>
      </c>
      <c r="I4" s="82">
        <v>8</v>
      </c>
      <c r="J4" s="85"/>
      <c r="K4" s="99">
        <v>87.5</v>
      </c>
      <c r="L4" s="86">
        <v>175</v>
      </c>
      <c r="M4" s="86">
        <v>174.95</v>
      </c>
      <c r="N4" s="86">
        <f t="shared" si="0"/>
        <v>0</v>
      </c>
      <c r="O4" s="97" t="s">
        <v>153</v>
      </c>
      <c r="P4" s="98" t="s">
        <v>120</v>
      </c>
      <c r="Q4" s="44">
        <f>--ISNUMBER(IFERROR(SEARCH(Orders!$E$18,O4,1),""))</f>
        <v>1</v>
      </c>
      <c r="R4" s="44">
        <f>IF(Q4=1,COUNTIF($Q$2:Q4,1),"")</f>
        <v>3</v>
      </c>
      <c r="S4" s="44" t="str">
        <f>IFERROR(INDEX($O2:$O986,MATCH(ROWS($Q$2:Q4),$R2:$R986,0)),"")</f>
        <v>Mfw19w1-988-M  M Halden Mid</v>
      </c>
      <c r="T4" t="str">
        <f>IF(Orders!$B$20=$A$4, 1, "")</f>
        <v/>
      </c>
      <c r="U4" t="str">
        <f>IF(T4=1,COUNTIF($T$2:T4,1),"")</f>
        <v/>
      </c>
      <c r="V4" t="str">
        <f>IFERROR(INDEX($O2:$O986,MATCH(ROWS($T$2:T4),$U2:$U986,0)),"")</f>
        <v>W80005-062-M  W Cascade Trail Low</v>
      </c>
    </row>
    <row r="5" spans="1:23" x14ac:dyDescent="0.25">
      <c r="A5" s="80">
        <v>9</v>
      </c>
      <c r="B5" s="81" t="s">
        <v>165</v>
      </c>
      <c r="C5" s="82" t="s">
        <v>166</v>
      </c>
      <c r="D5" s="67" t="s">
        <v>113</v>
      </c>
      <c r="E5" s="67" t="s">
        <v>167</v>
      </c>
      <c r="F5" s="82" t="s">
        <v>168</v>
      </c>
      <c r="G5" s="83" t="s">
        <v>169</v>
      </c>
      <c r="H5" s="84" t="s">
        <v>117</v>
      </c>
      <c r="I5" s="82">
        <v>8</v>
      </c>
      <c r="J5" s="85"/>
      <c r="K5" s="99">
        <v>87.5</v>
      </c>
      <c r="L5" s="86">
        <v>175</v>
      </c>
      <c r="M5" s="86">
        <v>174.95</v>
      </c>
      <c r="N5" s="86">
        <f t="shared" si="0"/>
        <v>0</v>
      </c>
      <c r="O5" s="97" t="s">
        <v>170</v>
      </c>
      <c r="P5" s="98" t="s">
        <v>120</v>
      </c>
      <c r="Q5" s="44">
        <f>--ISNUMBER(IFERROR(SEARCH(Orders!$E$18,O5,1),""))</f>
        <v>1</v>
      </c>
      <c r="R5" s="44">
        <f>IF(Q5=1,COUNTIF($Q$2:Q5,1),"")</f>
        <v>4</v>
      </c>
      <c r="S5" s="44" t="str">
        <f>IFERROR(INDEX($O2:$O986,MATCH(ROWS($Q$2:Q5),$R2:$R986,0)),"")</f>
        <v>Mfw19w4-219-M  M Halden</v>
      </c>
      <c r="T5" t="str">
        <f>IF(Orders!$B$20=$A$5, 1, "")</f>
        <v/>
      </c>
      <c r="U5" t="str">
        <f>IF(T5=1,COUNTIF($T$2:T5,1),"")</f>
        <v/>
      </c>
      <c r="V5" t="str">
        <f>IFERROR(INDEX($O2:$O986,MATCH(ROWS($T$2:T5),$U2:$U986,0)),"")</f>
        <v>W80005-450-M  W Cascade Trail Low</v>
      </c>
    </row>
    <row r="6" spans="1:23" x14ac:dyDescent="0.25">
      <c r="A6" s="80">
        <v>11</v>
      </c>
      <c r="B6" s="81" t="s">
        <v>182</v>
      </c>
      <c r="C6" s="82" t="s">
        <v>183</v>
      </c>
      <c r="D6" s="67" t="s">
        <v>113</v>
      </c>
      <c r="E6" s="67" t="s">
        <v>184</v>
      </c>
      <c r="F6" s="82" t="s">
        <v>185</v>
      </c>
      <c r="G6" s="83" t="s">
        <v>186</v>
      </c>
      <c r="H6" s="84" t="s">
        <v>117</v>
      </c>
      <c r="I6" s="82">
        <v>8</v>
      </c>
      <c r="J6" s="85"/>
      <c r="K6" s="99">
        <v>95</v>
      </c>
      <c r="L6" s="86">
        <v>190</v>
      </c>
      <c r="M6" s="86">
        <v>189.95</v>
      </c>
      <c r="N6" s="86">
        <f t="shared" si="0"/>
        <v>0</v>
      </c>
      <c r="O6" s="97" t="s">
        <v>187</v>
      </c>
      <c r="P6" s="98" t="s">
        <v>120</v>
      </c>
      <c r="Q6" s="44">
        <f>--ISNUMBER(IFERROR(SEARCH(Orders!$E$18,O6,1),""))</f>
        <v>1</v>
      </c>
      <c r="R6" s="44">
        <f>IF(Q6=1,COUNTIF($Q$2:Q6,1),"")</f>
        <v>5</v>
      </c>
      <c r="S6" s="44" t="str">
        <f>IFERROR(INDEX($O2:$O986,MATCH(ROWS($Q$2:Q6),$R2:$R986,0)),"")</f>
        <v>Mfw20dh2-216-M  M Davos High</v>
      </c>
      <c r="T6" t="str">
        <f>IF(Orders!$B$20=$A$6, 1, "")</f>
        <v/>
      </c>
      <c r="U6" t="str">
        <f>IF(T6=1,COUNTIF($T$2:T6,1),"")</f>
        <v/>
      </c>
      <c r="V6" t="str">
        <f>IFERROR(INDEX($O2:$O986,MATCH(ROWS($T$2:T6),$U2:$U986,0)),"")</f>
        <v/>
      </c>
    </row>
    <row r="7" spans="1:23" x14ac:dyDescent="0.25">
      <c r="A7" s="80">
        <v>11</v>
      </c>
      <c r="B7" s="81" t="s">
        <v>199</v>
      </c>
      <c r="C7" s="82" t="s">
        <v>200</v>
      </c>
      <c r="D7" s="67" t="s">
        <v>113</v>
      </c>
      <c r="E7" s="67" t="s">
        <v>184</v>
      </c>
      <c r="F7" s="82" t="s">
        <v>201</v>
      </c>
      <c r="G7" s="83" t="s">
        <v>202</v>
      </c>
      <c r="H7" s="84" t="s">
        <v>117</v>
      </c>
      <c r="I7" s="82">
        <v>8</v>
      </c>
      <c r="J7" s="85"/>
      <c r="K7" s="99">
        <v>95</v>
      </c>
      <c r="L7" s="86">
        <v>190</v>
      </c>
      <c r="M7" s="86">
        <v>189.95</v>
      </c>
      <c r="N7" s="86">
        <f t="shared" si="0"/>
        <v>0</v>
      </c>
      <c r="O7" s="97" t="s">
        <v>203</v>
      </c>
      <c r="P7" s="98" t="s">
        <v>120</v>
      </c>
      <c r="Q7" s="44">
        <f>--ISNUMBER(IFERROR(SEARCH(Orders!$E$18,O7,1),""))</f>
        <v>1</v>
      </c>
      <c r="R7" s="44">
        <f>IF(Q7=1,COUNTIF($Q$2:Q7,1),"")</f>
        <v>6</v>
      </c>
      <c r="S7" s="44" t="str">
        <f>IFERROR(INDEX($O2:$O986,MATCH(ROWS($Q$2:Q7),$R2:$R986,0)),"")</f>
        <v>Mfw20dh3-235-M  M Davos High</v>
      </c>
      <c r="T7" t="str">
        <f>IF(Orders!$B$20=$A$7, 1, "")</f>
        <v/>
      </c>
      <c r="U7" t="str">
        <f>IF(T7=1,COUNTIF($T$2:T7,1),"")</f>
        <v/>
      </c>
      <c r="V7" t="str">
        <f>IFERROR(INDEX($O2:$O986,MATCH(ROWS($T$2:T7),$U2:$U986,0)),"")</f>
        <v/>
      </c>
    </row>
    <row r="8" spans="1:23" x14ac:dyDescent="0.25">
      <c r="A8" s="80">
        <v>11</v>
      </c>
      <c r="B8" s="81" t="s">
        <v>215</v>
      </c>
      <c r="C8" s="82" t="s">
        <v>216</v>
      </c>
      <c r="D8" s="67" t="s">
        <v>113</v>
      </c>
      <c r="E8" s="67" t="s">
        <v>184</v>
      </c>
      <c r="F8" s="82" t="s">
        <v>217</v>
      </c>
      <c r="G8" s="83" t="s">
        <v>218</v>
      </c>
      <c r="H8" s="84" t="s">
        <v>117</v>
      </c>
      <c r="I8" s="82">
        <v>8</v>
      </c>
      <c r="J8" s="85"/>
      <c r="K8" s="99">
        <v>95</v>
      </c>
      <c r="L8" s="86">
        <v>190</v>
      </c>
      <c r="M8" s="86">
        <v>189.95</v>
      </c>
      <c r="N8" s="86">
        <f t="shared" si="0"/>
        <v>0</v>
      </c>
      <c r="O8" s="97" t="s">
        <v>219</v>
      </c>
      <c r="P8" s="98" t="s">
        <v>120</v>
      </c>
      <c r="Q8" s="44">
        <f>--ISNUMBER(IFERROR(SEARCH(Orders!$E$18,O8,1),""))</f>
        <v>1</v>
      </c>
      <c r="R8" s="44">
        <f>IF(Q8=1,COUNTIF($Q$2:Q8,1),"")</f>
        <v>7</v>
      </c>
      <c r="S8" s="44" t="str">
        <f>IFERROR(INDEX($O2:$O986,MATCH(ROWS($Q$2:Q8),$R2:$R986,0)),"")</f>
        <v>Mfw20dh4-025-M  M Davos High</v>
      </c>
      <c r="T8" t="str">
        <f>IF(Orders!$B$20=$A$8, 1, "")</f>
        <v/>
      </c>
      <c r="U8" t="str">
        <f>IF(T8=1,COUNTIF($T$2:T8,1),"")</f>
        <v/>
      </c>
      <c r="V8" t="str">
        <f>IFERROR(INDEX($O2:$O986,MATCH(ROWS($T$2:T8),$U2:$U986,0)),"")</f>
        <v/>
      </c>
    </row>
    <row r="9" spans="1:23" x14ac:dyDescent="0.25">
      <c r="A9" s="80">
        <v>12</v>
      </c>
      <c r="B9" s="81" t="s">
        <v>231</v>
      </c>
      <c r="C9" s="82" t="s">
        <v>200</v>
      </c>
      <c r="D9" s="67" t="s">
        <v>113</v>
      </c>
      <c r="E9" s="67" t="s">
        <v>232</v>
      </c>
      <c r="F9" s="82" t="s">
        <v>201</v>
      </c>
      <c r="G9" s="83" t="s">
        <v>233</v>
      </c>
      <c r="H9" s="84" t="s">
        <v>117</v>
      </c>
      <c r="I9" s="82">
        <v>8</v>
      </c>
      <c r="J9" s="85"/>
      <c r="K9" s="99">
        <v>85</v>
      </c>
      <c r="L9" s="86">
        <v>170</v>
      </c>
      <c r="M9" s="86">
        <v>169.95</v>
      </c>
      <c r="N9" s="86">
        <f t="shared" si="0"/>
        <v>0</v>
      </c>
      <c r="O9" s="97" t="s">
        <v>234</v>
      </c>
      <c r="P9" s="98" t="s">
        <v>120</v>
      </c>
      <c r="Q9" s="44">
        <f>--ISNUMBER(IFERROR(SEARCH(Orders!$E$18,O9,1),""))</f>
        <v>1</v>
      </c>
      <c r="R9" s="44">
        <f>IF(Q9=1,COUNTIF($Q$2:Q9,1),"")</f>
        <v>8</v>
      </c>
      <c r="S9" s="44" t="str">
        <f>IFERROR(INDEX($O2:$O986,MATCH(ROWS($Q$2:Q9),$R2:$R986,0)),"")</f>
        <v>Mfw21dm1-235-M  M Davos Mid Top</v>
      </c>
      <c r="T9" t="str">
        <f>IF(Orders!$B$20=$A$9, 1, "")</f>
        <v/>
      </c>
      <c r="U9" t="str">
        <f>IF(T9=1,COUNTIF($T$2:T9,1),"")</f>
        <v/>
      </c>
      <c r="V9" t="str">
        <f>IFERROR(INDEX($O2:$O986,MATCH(ROWS($T$2:T9),$U2:$U986,0)),"")</f>
        <v/>
      </c>
    </row>
    <row r="10" spans="1:23" x14ac:dyDescent="0.25">
      <c r="A10" s="80">
        <v>2</v>
      </c>
      <c r="B10" s="81" t="s">
        <v>246</v>
      </c>
      <c r="C10" s="82" t="s">
        <v>200</v>
      </c>
      <c r="D10" s="67" t="s">
        <v>113</v>
      </c>
      <c r="E10" s="67" t="s">
        <v>247</v>
      </c>
      <c r="F10" s="82" t="s">
        <v>201</v>
      </c>
      <c r="G10" s="83" t="s">
        <v>248</v>
      </c>
      <c r="H10" s="84" t="s">
        <v>117</v>
      </c>
      <c r="I10" s="82">
        <v>8</v>
      </c>
      <c r="J10" s="85"/>
      <c r="K10" s="99">
        <v>85</v>
      </c>
      <c r="L10" s="86">
        <v>170</v>
      </c>
      <c r="M10" s="86">
        <v>169.95</v>
      </c>
      <c r="N10" s="86">
        <f t="shared" si="0"/>
        <v>0</v>
      </c>
      <c r="O10" s="97" t="s">
        <v>249</v>
      </c>
      <c r="P10" s="98" t="s">
        <v>120</v>
      </c>
      <c r="Q10" s="44">
        <f>--ISNUMBER(IFERROR(SEARCH(Orders!$E$18,O10,1),""))</f>
        <v>1</v>
      </c>
      <c r="R10" s="44">
        <f>IF(Q10=1,COUNTIF($Q$2:Q10,1),"")</f>
        <v>9</v>
      </c>
      <c r="S10" s="44" t="str">
        <f>IFERROR(INDEX($O2:$O986,MATCH(ROWS($Q$2:Q10),$R2:$R986,0)),"")</f>
        <v>Mfw21d1-235-M  M Dispatch</v>
      </c>
      <c r="T10" t="str">
        <f>IF(Orders!$B$20=$A$10, 1, "")</f>
        <v/>
      </c>
      <c r="U10" t="str">
        <f>IF(T10=1,COUNTIF($T$2:T10,1),"")</f>
        <v/>
      </c>
      <c r="V10" t="str">
        <f>IFERROR(INDEX($O2:$O986,MATCH(ROWS($T$2:T10),$U2:$U986,0)),"")</f>
        <v/>
      </c>
    </row>
    <row r="11" spans="1:23" x14ac:dyDescent="0.25">
      <c r="A11" s="80">
        <v>2</v>
      </c>
      <c r="B11" s="81" t="s">
        <v>261</v>
      </c>
      <c r="C11" s="82" t="s">
        <v>262</v>
      </c>
      <c r="D11" s="67" t="s">
        <v>113</v>
      </c>
      <c r="E11" s="67" t="s">
        <v>247</v>
      </c>
      <c r="F11" s="82" t="s">
        <v>263</v>
      </c>
      <c r="G11" s="83" t="s">
        <v>264</v>
      </c>
      <c r="H11" s="84" t="s">
        <v>117</v>
      </c>
      <c r="I11" s="82">
        <v>8</v>
      </c>
      <c r="J11" s="85"/>
      <c r="K11" s="99">
        <v>85</v>
      </c>
      <c r="L11" s="86">
        <v>170</v>
      </c>
      <c r="M11" s="86">
        <v>169.95</v>
      </c>
      <c r="N11" s="86">
        <f t="shared" si="0"/>
        <v>0</v>
      </c>
      <c r="O11" s="97" t="s">
        <v>265</v>
      </c>
      <c r="P11" s="98" t="s">
        <v>120</v>
      </c>
      <c r="Q11" s="44">
        <f>--ISNUMBER(IFERROR(SEARCH(Orders!$E$18,O11,1),""))</f>
        <v>1</v>
      </c>
      <c r="R11" s="44">
        <f>IF(Q11=1,COUNTIF($Q$2:Q11,1),"")</f>
        <v>10</v>
      </c>
      <c r="S11" s="44" t="str">
        <f>IFERROR(INDEX($O2:$O986,MATCH(ROWS($Q$2:Q11),$R2:$R986,0)),"")</f>
        <v>Mfw21d3-410-M  M Dispatch</v>
      </c>
      <c r="T11" t="str">
        <f>IF(Orders!$B$20=$A$11, 1, "")</f>
        <v/>
      </c>
      <c r="U11" t="str">
        <f>IF(T11=1,COUNTIF($T$2:T11,1),"")</f>
        <v/>
      </c>
      <c r="V11" t="str">
        <f>IFERROR(INDEX($O2:$O986,MATCH(ROWS($T$2:T11),$U2:$U986,0)),"")</f>
        <v/>
      </c>
    </row>
    <row r="12" spans="1:23" x14ac:dyDescent="0.25">
      <c r="A12" s="80">
        <v>14</v>
      </c>
      <c r="B12" s="81" t="s">
        <v>277</v>
      </c>
      <c r="C12" s="82" t="s">
        <v>278</v>
      </c>
      <c r="D12" s="67" t="s">
        <v>113</v>
      </c>
      <c r="E12" s="67" t="s">
        <v>279</v>
      </c>
      <c r="F12" s="82" t="s">
        <v>280</v>
      </c>
      <c r="G12" s="83" t="s">
        <v>281</v>
      </c>
      <c r="H12" s="84" t="s">
        <v>117</v>
      </c>
      <c r="I12" s="82">
        <v>8</v>
      </c>
      <c r="J12" s="85"/>
      <c r="K12" s="99">
        <v>65</v>
      </c>
      <c r="L12" s="86">
        <v>130</v>
      </c>
      <c r="M12" s="86">
        <v>129.94999999999999</v>
      </c>
      <c r="N12" s="86">
        <f t="shared" si="0"/>
        <v>0</v>
      </c>
      <c r="O12" s="97" t="s">
        <v>282</v>
      </c>
      <c r="P12" s="98" t="s">
        <v>120</v>
      </c>
      <c r="Q12" s="44">
        <f>--ISNUMBER(IFERROR(SEARCH(Orders!$E$18,O12,1),""))</f>
        <v>1</v>
      </c>
      <c r="R12" s="44">
        <f>IF(Q12=1,COUNTIF($Q$2:Q12,1),"")</f>
        <v>11</v>
      </c>
      <c r="S12" s="44" t="str">
        <f>IFERROR(INDEX($O2:$O986,MATCH(ROWS($Q$2:Q12),$R2:$R986,0)),"")</f>
        <v>Mfw21mc1-001-M  M Mason Chukka</v>
      </c>
      <c r="T12" t="str">
        <f>IF(Orders!$B$20=$A$12, 1, "")</f>
        <v/>
      </c>
      <c r="U12" t="str">
        <f>IF(T12=1,COUNTIF($T$2:T12,1),"")</f>
        <v/>
      </c>
      <c r="V12" t="str">
        <f>IFERROR(INDEX($O2:$O986,MATCH(ROWS($T$2:T12),$U2:$U986,0)),"")</f>
        <v/>
      </c>
    </row>
    <row r="13" spans="1:23" x14ac:dyDescent="0.25">
      <c r="A13" s="80">
        <v>14</v>
      </c>
      <c r="B13" s="81" t="s">
        <v>294</v>
      </c>
      <c r="C13" s="82" t="s">
        <v>112</v>
      </c>
      <c r="D13" s="67" t="s">
        <v>113</v>
      </c>
      <c r="E13" s="67" t="s">
        <v>279</v>
      </c>
      <c r="F13" s="82" t="s">
        <v>115</v>
      </c>
      <c r="G13" s="83" t="s">
        <v>295</v>
      </c>
      <c r="H13" s="84" t="s">
        <v>117</v>
      </c>
      <c r="I13" s="82">
        <v>8</v>
      </c>
      <c r="J13" s="85"/>
      <c r="K13" s="99">
        <v>65</v>
      </c>
      <c r="L13" s="86">
        <v>130</v>
      </c>
      <c r="M13" s="86">
        <v>129.94999999999999</v>
      </c>
      <c r="N13" s="86">
        <f t="shared" si="0"/>
        <v>0</v>
      </c>
      <c r="O13" s="97" t="s">
        <v>296</v>
      </c>
      <c r="P13" s="98" t="s">
        <v>120</v>
      </c>
      <c r="Q13" s="44">
        <f>--ISNUMBER(IFERROR(SEARCH(Orders!$E$18,O13,1),""))</f>
        <v>1</v>
      </c>
      <c r="R13" s="44">
        <f>IF(Q13=1,COUNTIF($Q$2:Q13,1),"")</f>
        <v>12</v>
      </c>
      <c r="S13" s="44" t="str">
        <f>IFERROR(INDEX($O2:$O986,MATCH(ROWS($Q$2:Q13),$R2:$R986,0)),"")</f>
        <v>Mfw21mc2-201-M  M Mason Chukka</v>
      </c>
      <c r="T13" t="str">
        <f>IF(Orders!$B$20=$A$13, 1, "")</f>
        <v/>
      </c>
      <c r="U13" t="str">
        <f>IF(T13=1,COUNTIF($T$2:T13,1),"")</f>
        <v/>
      </c>
      <c r="V13" t="str">
        <f>IFERROR(INDEX($O2:$O986,MATCH(ROWS($T$2:T13),$U2:$U986,0)),"")</f>
        <v/>
      </c>
    </row>
    <row r="14" spans="1:23" x14ac:dyDescent="0.25">
      <c r="A14" s="80">
        <v>13</v>
      </c>
      <c r="B14" s="81" t="s">
        <v>308</v>
      </c>
      <c r="C14" s="82" t="s">
        <v>278</v>
      </c>
      <c r="D14" s="67" t="s">
        <v>113</v>
      </c>
      <c r="E14" s="67" t="s">
        <v>309</v>
      </c>
      <c r="F14" s="82" t="s">
        <v>280</v>
      </c>
      <c r="G14" s="83" t="s">
        <v>310</v>
      </c>
      <c r="H14" s="84" t="s">
        <v>117</v>
      </c>
      <c r="I14" s="82">
        <v>8</v>
      </c>
      <c r="J14" s="85"/>
      <c r="K14" s="99">
        <v>82.5</v>
      </c>
      <c r="L14" s="86">
        <v>165</v>
      </c>
      <c r="M14" s="86">
        <v>164.95</v>
      </c>
      <c r="N14" s="86">
        <f t="shared" si="0"/>
        <v>0</v>
      </c>
      <c r="O14" s="97" t="s">
        <v>311</v>
      </c>
      <c r="P14" s="98" t="s">
        <v>120</v>
      </c>
      <c r="Q14" s="44">
        <f>--ISNUMBER(IFERROR(SEARCH(Orders!$E$18,O14,1),""))</f>
        <v>1</v>
      </c>
      <c r="R14" s="44">
        <f>IF(Q14=1,COUNTIF($Q$2:Q14,1),"")</f>
        <v>13</v>
      </c>
      <c r="S14" s="44" t="str">
        <f>IFERROR(INDEX($O2:$O986,MATCH(ROWS($Q$2:Q14),$R2:$R986,0)),"")</f>
        <v>Mfw21mm1-001-M  M Mason Mid</v>
      </c>
      <c r="T14" t="str">
        <f>IF(Orders!$B$20=$A$14, 1, "")</f>
        <v/>
      </c>
      <c r="U14" t="str">
        <f>IF(T14=1,COUNTIF($T$2:T14,1),"")</f>
        <v/>
      </c>
      <c r="V14" t="str">
        <f>IFERROR(INDEX($O2:$O986,MATCH(ROWS($T$2:T14),$U2:$U986,0)),"")</f>
        <v/>
      </c>
    </row>
    <row r="15" spans="1:23" x14ac:dyDescent="0.25">
      <c r="A15" s="80">
        <v>10</v>
      </c>
      <c r="B15" s="81" t="s">
        <v>323</v>
      </c>
      <c r="C15" s="82" t="s">
        <v>324</v>
      </c>
      <c r="D15" s="67" t="s">
        <v>113</v>
      </c>
      <c r="E15" s="67" t="s">
        <v>325</v>
      </c>
      <c r="F15" s="82" t="s">
        <v>326</v>
      </c>
      <c r="G15" s="83" t="s">
        <v>327</v>
      </c>
      <c r="H15" s="84" t="s">
        <v>117</v>
      </c>
      <c r="I15" s="82">
        <v>8</v>
      </c>
      <c r="J15" s="85"/>
      <c r="K15" s="99">
        <v>77.5</v>
      </c>
      <c r="L15" s="86">
        <v>155</v>
      </c>
      <c r="M15" s="86">
        <v>154.94999999999999</v>
      </c>
      <c r="N15" s="86">
        <f t="shared" si="0"/>
        <v>0</v>
      </c>
      <c r="O15" s="97" t="s">
        <v>328</v>
      </c>
      <c r="P15" s="98" t="s">
        <v>120</v>
      </c>
      <c r="Q15" s="44">
        <f>--ISNUMBER(IFERROR(SEARCH(Orders!$E$18,O15,1),""))</f>
        <v>1</v>
      </c>
      <c r="R15" s="44">
        <f>IF(Q15=1,COUNTIF($Q$2:Q15,1),"")</f>
        <v>14</v>
      </c>
      <c r="S15" s="44" t="str">
        <f>IFERROR(INDEX($O2:$O986,MATCH(ROWS($Q$2:Q15),$R2:$R986,0)),"")</f>
        <v>Mss18rl2-302-M  M Range Low</v>
      </c>
      <c r="T15" t="str">
        <f>IF(Orders!$B$20=$A$15, 1, "")</f>
        <v/>
      </c>
      <c r="U15" t="str">
        <f>IF(T15=1,COUNTIF($T$2:T15,1),"")</f>
        <v/>
      </c>
      <c r="V15" t="str">
        <f>IFERROR(INDEX($O2:$O986,MATCH(ROWS($T$2:T15),$U2:$U986,0)),"")</f>
        <v/>
      </c>
    </row>
    <row r="16" spans="1:23" x14ac:dyDescent="0.25">
      <c r="A16" s="80">
        <v>8</v>
      </c>
      <c r="B16" s="81" t="s">
        <v>340</v>
      </c>
      <c r="C16" s="82" t="s">
        <v>341</v>
      </c>
      <c r="D16" s="67" t="s">
        <v>113</v>
      </c>
      <c r="E16" s="67" t="s">
        <v>342</v>
      </c>
      <c r="F16" s="82" t="s">
        <v>343</v>
      </c>
      <c r="G16" s="83" t="s">
        <v>344</v>
      </c>
      <c r="H16" s="84" t="s">
        <v>117</v>
      </c>
      <c r="I16" s="82">
        <v>8</v>
      </c>
      <c r="J16" s="85"/>
      <c r="K16" s="99">
        <v>65</v>
      </c>
      <c r="L16" s="86">
        <v>130</v>
      </c>
      <c r="M16" s="86">
        <v>129.94999999999999</v>
      </c>
      <c r="N16" s="86">
        <f t="shared" si="0"/>
        <v>0</v>
      </c>
      <c r="O16" s="97" t="s">
        <v>345</v>
      </c>
      <c r="P16" s="98" t="s">
        <v>120</v>
      </c>
      <c r="Q16" s="44">
        <f>--ISNUMBER(IFERROR(SEARCH(Orders!$E$18,O16,1),""))</f>
        <v>1</v>
      </c>
      <c r="R16" s="44">
        <f>IF(Q16=1,COUNTIF($Q$2:Q16,1),"")</f>
        <v>15</v>
      </c>
      <c r="S16" s="44" t="str">
        <f>IFERROR(INDEX($O2:$O986,MATCH(ROWS($Q$2:Q16),$R2:$R986,0)),"")</f>
        <v>Mss21b1-492-M  M Banks Low Top</v>
      </c>
      <c r="T16" t="str">
        <f>IF(Orders!$B$20=$A$16, 1, "")</f>
        <v/>
      </c>
      <c r="U16" t="str">
        <f>IF(T16=1,COUNTIF($T$2:T16,1),"")</f>
        <v/>
      </c>
      <c r="V16" t="str">
        <f>IFERROR(INDEX($O2:$O986,MATCH(ROWS($T$2:T16),$U2:$U986,0)),"")</f>
        <v/>
      </c>
    </row>
    <row r="17" spans="1:22" x14ac:dyDescent="0.25">
      <c r="A17" s="80">
        <v>8</v>
      </c>
      <c r="B17" s="81" t="s">
        <v>357</v>
      </c>
      <c r="C17" s="82" t="s">
        <v>358</v>
      </c>
      <c r="D17" s="67" t="s">
        <v>113</v>
      </c>
      <c r="E17" s="67" t="s">
        <v>359</v>
      </c>
      <c r="F17" s="82" t="s">
        <v>360</v>
      </c>
      <c r="G17" s="83" t="s">
        <v>361</v>
      </c>
      <c r="H17" s="84" t="s">
        <v>117</v>
      </c>
      <c r="I17" s="82">
        <v>8</v>
      </c>
      <c r="J17" s="85"/>
      <c r="K17" s="99">
        <v>65</v>
      </c>
      <c r="L17" s="86">
        <v>130</v>
      </c>
      <c r="M17" s="86">
        <v>129.94999999999999</v>
      </c>
      <c r="N17" s="86">
        <f t="shared" si="0"/>
        <v>0</v>
      </c>
      <c r="O17" s="97" t="s">
        <v>362</v>
      </c>
      <c r="P17" s="98" t="s">
        <v>120</v>
      </c>
      <c r="Q17" s="44">
        <f>--ISNUMBER(IFERROR(SEARCH(Orders!$E$18,O17,1),""))</f>
        <v>1</v>
      </c>
      <c r="R17" s="44">
        <f>IF(Q17=1,COUNTIF($Q$2:Q17,1),"")</f>
        <v>16</v>
      </c>
      <c r="S17" s="44" t="str">
        <f>IFERROR(INDEX($O2:$O986,MATCH(ROWS($Q$2:Q17),$R2:$R986,0)),"")</f>
        <v>Mss21b3-978-M  M Banks Low</v>
      </c>
      <c r="T17" t="str">
        <f>IF(Orders!$B$20=$A$17, 1, "")</f>
        <v/>
      </c>
      <c r="U17" t="str">
        <f>IF(T17=1,COUNTIF($T$2:T17,1),"")</f>
        <v/>
      </c>
      <c r="V17" t="str">
        <f>IFERROR(INDEX($O2:$O986,MATCH(ROWS($T$2:T17),$U2:$U986,0)),"")</f>
        <v/>
      </c>
    </row>
    <row r="18" spans="1:22" x14ac:dyDescent="0.25">
      <c r="A18" s="80">
        <v>3</v>
      </c>
      <c r="B18" s="81" t="s">
        <v>374</v>
      </c>
      <c r="C18" s="82" t="s">
        <v>133</v>
      </c>
      <c r="D18" s="67" t="s">
        <v>113</v>
      </c>
      <c r="E18" s="67" t="s">
        <v>375</v>
      </c>
      <c r="F18" s="82" t="s">
        <v>134</v>
      </c>
      <c r="G18" s="83" t="s">
        <v>376</v>
      </c>
      <c r="H18" s="84" t="s">
        <v>377</v>
      </c>
      <c r="I18" s="82">
        <v>8</v>
      </c>
      <c r="J18" s="85"/>
      <c r="K18" s="99">
        <v>77.5</v>
      </c>
      <c r="L18" s="86">
        <v>155</v>
      </c>
      <c r="M18" s="86">
        <v>154.94999999999999</v>
      </c>
      <c r="N18" s="86">
        <f t="shared" si="0"/>
        <v>0</v>
      </c>
      <c r="O18" s="97" t="s">
        <v>378</v>
      </c>
      <c r="P18" s="98" t="s">
        <v>120</v>
      </c>
      <c r="Q18" s="44">
        <f>--ISNUMBER(IFERROR(SEARCH(Orders!$E$18,O18,1),""))</f>
        <v>1</v>
      </c>
      <c r="R18" s="44">
        <f>IF(Q18=1,COUNTIF($Q$2:Q18,1),"")</f>
        <v>17</v>
      </c>
      <c r="S18" s="44" t="str">
        <f>IFERROR(INDEX($O2:$O986,MATCH(ROWS($Q$2:Q18),$R2:$R986,0)),"")</f>
        <v>M80001-020-M  M Dispatch Low Top</v>
      </c>
      <c r="T18" t="str">
        <f>IF(Orders!$B$20=$A$18, 1, "")</f>
        <v/>
      </c>
      <c r="U18" t="str">
        <f>IF(T18=1,COUNTIF($T$2:T18,1),"")</f>
        <v/>
      </c>
      <c r="V18" t="str">
        <f>IFERROR(INDEX($O2:$O986,MATCH(ROWS($T$2:T18),$U2:$U986,0)),"")</f>
        <v/>
      </c>
    </row>
    <row r="19" spans="1:22" x14ac:dyDescent="0.25">
      <c r="A19" s="80">
        <v>3</v>
      </c>
      <c r="B19" s="81" t="s">
        <v>374</v>
      </c>
      <c r="C19" s="82" t="s">
        <v>216</v>
      </c>
      <c r="D19" s="67" t="s">
        <v>113</v>
      </c>
      <c r="E19" s="67" t="s">
        <v>375</v>
      </c>
      <c r="F19" s="82" t="s">
        <v>217</v>
      </c>
      <c r="G19" s="83" t="s">
        <v>390</v>
      </c>
      <c r="H19" s="84" t="s">
        <v>377</v>
      </c>
      <c r="I19" s="82">
        <v>8</v>
      </c>
      <c r="J19" s="85"/>
      <c r="K19" s="99">
        <v>77.5</v>
      </c>
      <c r="L19" s="86">
        <v>155</v>
      </c>
      <c r="M19" s="86">
        <v>154.94999999999999</v>
      </c>
      <c r="N19" s="86">
        <f t="shared" si="0"/>
        <v>0</v>
      </c>
      <c r="O19" s="97" t="s">
        <v>391</v>
      </c>
      <c r="P19" s="98" t="s">
        <v>120</v>
      </c>
      <c r="Q19" s="44">
        <f>--ISNUMBER(IFERROR(SEARCH(Orders!$E$18,O19,1),""))</f>
        <v>1</v>
      </c>
      <c r="R19" s="44">
        <f>IF(Q19=1,COUNTIF($Q$2:Q19,1),"")</f>
        <v>18</v>
      </c>
      <c r="S19" s="44" t="str">
        <f>IFERROR(INDEX($O2:$O986,MATCH(ROWS($Q$2:Q19),$R2:$R986,0)),"")</f>
        <v>M80001-025-M  M Dispatch Low Top</v>
      </c>
      <c r="T19" t="str">
        <f>IF(Orders!$B$20=$A$19, 1, "")</f>
        <v/>
      </c>
      <c r="U19" t="str">
        <f>IF(T19=1,COUNTIF($T$2:T19,1),"")</f>
        <v/>
      </c>
      <c r="V19" t="str">
        <f>IFERROR(INDEX($O2:$O986,MATCH(ROWS($T$2:T19),$U2:$U986,0)),"")</f>
        <v/>
      </c>
    </row>
    <row r="20" spans="1:22" x14ac:dyDescent="0.25">
      <c r="A20" s="80">
        <v>3</v>
      </c>
      <c r="B20" s="81" t="s">
        <v>374</v>
      </c>
      <c r="C20" s="82" t="s">
        <v>403</v>
      </c>
      <c r="D20" s="67" t="s">
        <v>113</v>
      </c>
      <c r="E20" s="67" t="s">
        <v>375</v>
      </c>
      <c r="F20" s="82" t="s">
        <v>404</v>
      </c>
      <c r="G20" s="83" t="s">
        <v>405</v>
      </c>
      <c r="H20" s="84" t="s">
        <v>377</v>
      </c>
      <c r="I20" s="82">
        <v>8</v>
      </c>
      <c r="J20" s="85"/>
      <c r="K20" s="99">
        <v>77.5</v>
      </c>
      <c r="L20" s="86">
        <v>155</v>
      </c>
      <c r="M20" s="86">
        <v>154.94999999999999</v>
      </c>
      <c r="N20" s="86">
        <f t="shared" si="0"/>
        <v>0</v>
      </c>
      <c r="O20" s="97" t="s">
        <v>406</v>
      </c>
      <c r="P20" s="98" t="s">
        <v>120</v>
      </c>
      <c r="Q20" s="44">
        <f>--ISNUMBER(IFERROR(SEARCH(Orders!$E$18,O20,1),""))</f>
        <v>1</v>
      </c>
      <c r="R20" s="44">
        <f>IF(Q20=1,COUNTIF($Q$2:Q20,1),"")</f>
        <v>19</v>
      </c>
      <c r="S20" s="44" t="str">
        <f>IFERROR(INDEX($O2:$O986,MATCH(ROWS($Q$2:Q20),$R2:$R986,0)),"")</f>
        <v>M80001-240-M  M Dispatch Low Top</v>
      </c>
      <c r="T20" t="str">
        <f>IF(Orders!$B$20=$A$20, 1, "")</f>
        <v/>
      </c>
      <c r="U20" t="str">
        <f>IF(T20=1,COUNTIF($T$2:T20,1),"")</f>
        <v/>
      </c>
      <c r="V20" t="str">
        <f>IFERROR(INDEX($O2:$O986,MATCH(ROWS($T$2:T20),$U2:$U986,0)),"")</f>
        <v/>
      </c>
    </row>
    <row r="21" spans="1:22" x14ac:dyDescent="0.25">
      <c r="A21" s="80">
        <v>3</v>
      </c>
      <c r="B21" s="81" t="s">
        <v>374</v>
      </c>
      <c r="C21" s="82" t="s">
        <v>418</v>
      </c>
      <c r="D21" s="67" t="s">
        <v>113</v>
      </c>
      <c r="E21" s="67" t="s">
        <v>375</v>
      </c>
      <c r="F21" s="82" t="s">
        <v>419</v>
      </c>
      <c r="G21" s="83" t="s">
        <v>420</v>
      </c>
      <c r="H21" s="84" t="s">
        <v>377</v>
      </c>
      <c r="I21" s="82">
        <v>8</v>
      </c>
      <c r="J21" s="85"/>
      <c r="K21" s="99">
        <v>77.5</v>
      </c>
      <c r="L21" s="86">
        <v>155</v>
      </c>
      <c r="M21" s="86">
        <v>154.94999999999999</v>
      </c>
      <c r="N21" s="86">
        <f t="shared" si="0"/>
        <v>0</v>
      </c>
      <c r="O21" s="97" t="s">
        <v>421</v>
      </c>
      <c r="P21" s="98" t="s">
        <v>120</v>
      </c>
      <c r="Q21" s="44">
        <f>--ISNUMBER(IFERROR(SEARCH(Orders!$E$18,O21,1),""))</f>
        <v>1</v>
      </c>
      <c r="R21" s="44">
        <f>IF(Q21=1,COUNTIF($Q$2:Q21,1),"")</f>
        <v>20</v>
      </c>
      <c r="S21" s="44" t="str">
        <f>IFERROR(INDEX($O2:$O986,MATCH(ROWS($Q$2:Q21),$R2:$R986,0)),"")</f>
        <v>M80001-305-M  M Dispatch Low Top</v>
      </c>
      <c r="T21" t="str">
        <f>IF(Orders!$B$20=$A$21, 1, "")</f>
        <v/>
      </c>
      <c r="U21" t="str">
        <f>IF(T21=1,COUNTIF($T$2:T21,1),"")</f>
        <v/>
      </c>
      <c r="V21" t="str">
        <f>IFERROR(INDEX($O2:$O986,MATCH(ROWS($T$2:T21),$U2:$U986,0)),"")</f>
        <v/>
      </c>
    </row>
    <row r="22" spans="1:22" x14ac:dyDescent="0.25">
      <c r="A22" s="80">
        <v>0</v>
      </c>
      <c r="B22" s="81" t="s">
        <v>433</v>
      </c>
      <c r="C22" s="82" t="s">
        <v>434</v>
      </c>
      <c r="D22" s="67" t="s">
        <v>113</v>
      </c>
      <c r="E22" s="67" t="s">
        <v>435</v>
      </c>
      <c r="F22" s="82" t="s">
        <v>436</v>
      </c>
      <c r="G22" s="83" t="s">
        <v>437</v>
      </c>
      <c r="H22" s="84" t="s">
        <v>377</v>
      </c>
      <c r="I22" s="82">
        <v>8</v>
      </c>
      <c r="J22" s="85"/>
      <c r="K22" s="99">
        <v>65</v>
      </c>
      <c r="L22" s="86">
        <v>130</v>
      </c>
      <c r="M22" s="86">
        <v>129.94999999999999</v>
      </c>
      <c r="N22" s="86">
        <f t="shared" si="0"/>
        <v>0</v>
      </c>
      <c r="O22" s="97" t="s">
        <v>438</v>
      </c>
      <c r="P22" s="98" t="s">
        <v>120</v>
      </c>
      <c r="Q22" s="44">
        <f>--ISNUMBER(IFERROR(SEARCH(Orders!$E$18,O22,1),""))</f>
        <v>1</v>
      </c>
      <c r="R22" s="44">
        <f>IF(Q22=1,COUNTIF($Q$2:Q22,1),"")</f>
        <v>21</v>
      </c>
      <c r="S22" s="44" t="str">
        <f>IFERROR(INDEX($O2:$O986,MATCH(ROWS($Q$2:Q22),$R2:$R986,0)),"")</f>
        <v>M80002-009-M  M Cascade Trail Low</v>
      </c>
      <c r="T22">
        <f>IF(Orders!$B$20=$A$22, 1, "")</f>
        <v>1</v>
      </c>
      <c r="U22">
        <f>IF(T22=1,COUNTIF($T$2:T22,1),"")</f>
        <v>1</v>
      </c>
      <c r="V22" t="str">
        <f>IFERROR(INDEX($O2:$O986,MATCH(ROWS($T$2:T22),$U2:$U986,0)),"")</f>
        <v/>
      </c>
    </row>
    <row r="23" spans="1:22" x14ac:dyDescent="0.25">
      <c r="A23" s="80">
        <v>0</v>
      </c>
      <c r="B23" s="81" t="s">
        <v>433</v>
      </c>
      <c r="C23" s="82" t="s">
        <v>450</v>
      </c>
      <c r="D23" s="67" t="s">
        <v>113</v>
      </c>
      <c r="E23" s="67" t="s">
        <v>435</v>
      </c>
      <c r="F23" s="82" t="s">
        <v>451</v>
      </c>
      <c r="G23" s="83" t="s">
        <v>452</v>
      </c>
      <c r="H23" s="84" t="s">
        <v>377</v>
      </c>
      <c r="I23" s="82">
        <v>8</v>
      </c>
      <c r="J23" s="85"/>
      <c r="K23" s="99">
        <v>65</v>
      </c>
      <c r="L23" s="86">
        <v>130</v>
      </c>
      <c r="M23" s="86">
        <v>129.94999999999999</v>
      </c>
      <c r="N23" s="86">
        <f t="shared" si="0"/>
        <v>0</v>
      </c>
      <c r="O23" s="97" t="s">
        <v>453</v>
      </c>
      <c r="P23" s="98" t="s">
        <v>120</v>
      </c>
      <c r="Q23" s="44">
        <f>--ISNUMBER(IFERROR(SEARCH(Orders!$E$18,O23,1),""))</f>
        <v>1</v>
      </c>
      <c r="R23" s="44">
        <f>IF(Q23=1,COUNTIF($Q$2:Q23,1),"")</f>
        <v>22</v>
      </c>
      <c r="S23" s="44" t="str">
        <f>IFERROR(INDEX($O2:$O986,MATCH(ROWS($Q$2:Q23),$R2:$R986,0)),"")</f>
        <v>M80002-419-M  M Cascade Trail Low</v>
      </c>
      <c r="T23">
        <f>IF(Orders!$B$20=$A$23, 1, "")</f>
        <v>1</v>
      </c>
      <c r="U23">
        <f>IF(T23=1,COUNTIF($T$2:T23,1),"")</f>
        <v>2</v>
      </c>
      <c r="V23" t="str">
        <f>IFERROR(INDEX($O2:$O986,MATCH(ROWS($T$2:T23),$U2:$U986,0)),"")</f>
        <v/>
      </c>
    </row>
    <row r="24" spans="1:22" x14ac:dyDescent="0.25">
      <c r="A24" s="80">
        <v>4</v>
      </c>
      <c r="B24" s="81" t="s">
        <v>465</v>
      </c>
      <c r="C24" s="82" t="s">
        <v>278</v>
      </c>
      <c r="D24" s="67" t="s">
        <v>113</v>
      </c>
      <c r="E24" s="67" t="s">
        <v>466</v>
      </c>
      <c r="F24" s="82" t="s">
        <v>280</v>
      </c>
      <c r="G24" s="83" t="s">
        <v>467</v>
      </c>
      <c r="H24" s="84" t="s">
        <v>377</v>
      </c>
      <c r="I24" s="82">
        <v>8</v>
      </c>
      <c r="J24" s="85"/>
      <c r="K24" s="99">
        <v>75</v>
      </c>
      <c r="L24" s="86">
        <v>150</v>
      </c>
      <c r="M24" s="86">
        <v>149.94999999999999</v>
      </c>
      <c r="N24" s="86">
        <f t="shared" si="0"/>
        <v>0</v>
      </c>
      <c r="O24" s="97" t="s">
        <v>468</v>
      </c>
      <c r="P24" s="98" t="s">
        <v>120</v>
      </c>
      <c r="Q24" s="44">
        <f>--ISNUMBER(IFERROR(SEARCH(Orders!$E$18,O24,1),""))</f>
        <v>1</v>
      </c>
      <c r="R24" s="44">
        <f>IF(Q24=1,COUNTIF($Q$2:Q24,1),"")</f>
        <v>23</v>
      </c>
      <c r="S24" s="44" t="str">
        <f>IFERROR(INDEX($O2:$O986,MATCH(ROWS($Q$2:Q24),$R2:$R986,0)),"")</f>
        <v>M80007-001-M  M Cascade Trail Mid</v>
      </c>
      <c r="T24" t="str">
        <f>IF(Orders!$B$20=$A$24, 1, "")</f>
        <v/>
      </c>
      <c r="U24" t="str">
        <f>IF(T24=1,COUNTIF($T$2:T24,1),"")</f>
        <v/>
      </c>
      <c r="V24" t="str">
        <f>IFERROR(INDEX($O2:$O986,MATCH(ROWS($T$2:T24),$U2:$U986,0)),"")</f>
        <v/>
      </c>
    </row>
    <row r="25" spans="1:22" x14ac:dyDescent="0.25">
      <c r="A25" s="80">
        <v>4</v>
      </c>
      <c r="B25" s="81" t="s">
        <v>465</v>
      </c>
      <c r="C25" s="82" t="s">
        <v>480</v>
      </c>
      <c r="D25" s="67" t="s">
        <v>113</v>
      </c>
      <c r="E25" s="67" t="s">
        <v>466</v>
      </c>
      <c r="F25" s="82" t="s">
        <v>481</v>
      </c>
      <c r="G25" s="83" t="s">
        <v>482</v>
      </c>
      <c r="H25" s="84" t="s">
        <v>377</v>
      </c>
      <c r="I25" s="82">
        <v>8</v>
      </c>
      <c r="J25" s="85"/>
      <c r="K25" s="99">
        <v>75</v>
      </c>
      <c r="L25" s="86">
        <v>150</v>
      </c>
      <c r="M25" s="86">
        <v>149.94999999999999</v>
      </c>
      <c r="N25" s="86">
        <f t="shared" si="0"/>
        <v>0</v>
      </c>
      <c r="O25" s="97" t="s">
        <v>483</v>
      </c>
      <c r="P25" s="98" t="s">
        <v>120</v>
      </c>
      <c r="Q25" s="44">
        <f>--ISNUMBER(IFERROR(SEARCH(Orders!$E$18,O25,1),""))</f>
        <v>1</v>
      </c>
      <c r="R25" s="44">
        <f>IF(Q25=1,COUNTIF($Q$2:Q25,1),"")</f>
        <v>24</v>
      </c>
      <c r="S25" s="44" t="str">
        <f>IFERROR(INDEX($O2:$O986,MATCH(ROWS($Q$2:Q25),$R2:$R986,0)),"")</f>
        <v>M80007-052-M  M Cascade Trail Mid</v>
      </c>
      <c r="T25" t="str">
        <f>IF(Orders!$B$20=$A$25, 1, "")</f>
        <v/>
      </c>
      <c r="U25" t="str">
        <f>IF(T25=1,COUNTIF($T$2:T25,1),"")</f>
        <v/>
      </c>
      <c r="V25" t="str">
        <f>IFERROR(INDEX($O2:$O986,MATCH(ROWS($T$2:T25),$U2:$U986,0)),"")</f>
        <v/>
      </c>
    </row>
    <row r="26" spans="1:22" x14ac:dyDescent="0.25">
      <c r="A26" s="80">
        <v>4</v>
      </c>
      <c r="B26" s="81" t="s">
        <v>465</v>
      </c>
      <c r="C26" s="82" t="s">
        <v>495</v>
      </c>
      <c r="D26" s="67" t="s">
        <v>113</v>
      </c>
      <c r="E26" s="67" t="s">
        <v>466</v>
      </c>
      <c r="F26" s="82" t="s">
        <v>496</v>
      </c>
      <c r="G26" s="83" t="s">
        <v>497</v>
      </c>
      <c r="H26" s="84" t="s">
        <v>377</v>
      </c>
      <c r="I26" s="82">
        <v>8</v>
      </c>
      <c r="J26" s="85"/>
      <c r="K26" s="99">
        <v>75</v>
      </c>
      <c r="L26" s="86">
        <v>150</v>
      </c>
      <c r="M26" s="86">
        <v>149.94999999999999</v>
      </c>
      <c r="N26" s="86">
        <f t="shared" si="0"/>
        <v>0</v>
      </c>
      <c r="O26" s="97" t="s">
        <v>498</v>
      </c>
      <c r="P26" s="98" t="s">
        <v>120</v>
      </c>
      <c r="Q26" s="44">
        <f>--ISNUMBER(IFERROR(SEARCH(Orders!$E$18,O26,1),""))</f>
        <v>1</v>
      </c>
      <c r="R26" s="44">
        <f>IF(Q26=1,COUNTIF($Q$2:Q26,1),"")</f>
        <v>25</v>
      </c>
      <c r="S26" s="44" t="str">
        <f>IFERROR(INDEX($O2:$O986,MATCH(ROWS($Q$2:Q26),$R2:$R986,0)),"")</f>
        <v>M80007-349-M  M Cascade Trail Mid</v>
      </c>
      <c r="T26" t="str">
        <f>IF(Orders!$B$20=$A$26, 1, "")</f>
        <v/>
      </c>
      <c r="U26" t="str">
        <f>IF(T26=1,COUNTIF($T$2:T26,1),"")</f>
        <v/>
      </c>
      <c r="V26" t="str">
        <f>IFERROR(INDEX($O2:$O986,MATCH(ROWS($T$2:T26),$U2:$U986,0)),"")</f>
        <v/>
      </c>
    </row>
    <row r="27" spans="1:22" x14ac:dyDescent="0.25">
      <c r="A27" s="80">
        <v>7</v>
      </c>
      <c r="B27" s="81" t="s">
        <v>510</v>
      </c>
      <c r="C27" s="82" t="s">
        <v>278</v>
      </c>
      <c r="D27" s="67" t="s">
        <v>113</v>
      </c>
      <c r="E27" s="67" t="s">
        <v>511</v>
      </c>
      <c r="F27" s="82" t="s">
        <v>280</v>
      </c>
      <c r="G27" s="83" t="s">
        <v>512</v>
      </c>
      <c r="H27" s="84" t="s">
        <v>377</v>
      </c>
      <c r="I27" s="82">
        <v>8</v>
      </c>
      <c r="J27" s="85"/>
      <c r="K27" s="99">
        <v>77.5</v>
      </c>
      <c r="L27" s="86">
        <v>155</v>
      </c>
      <c r="M27" s="86">
        <v>154.94999999999999</v>
      </c>
      <c r="N27" s="86">
        <f t="shared" si="0"/>
        <v>0</v>
      </c>
      <c r="O27" s="97" t="s">
        <v>513</v>
      </c>
      <c r="P27" s="98" t="s">
        <v>120</v>
      </c>
      <c r="Q27" s="44">
        <f>--ISNUMBER(IFERROR(SEARCH(Orders!$E$18,O27,1),""))</f>
        <v>1</v>
      </c>
      <c r="R27" s="44">
        <f>IF(Q27=1,COUNTIF($Q$2:Q27,1),"")</f>
        <v>26</v>
      </c>
      <c r="S27" s="44" t="str">
        <f>IFERROR(INDEX($O2:$O986,MATCH(ROWS($Q$2:Q27),$R2:$R986,0)),"")</f>
        <v>M80008-001-M  M Banks Mid</v>
      </c>
      <c r="T27" t="str">
        <f>IF(Orders!$B$20=$A$27, 1, "")</f>
        <v/>
      </c>
      <c r="U27" t="str">
        <f>IF(T27=1,COUNTIF($T$2:T27,1),"")</f>
        <v/>
      </c>
      <c r="V27" t="str">
        <f>IFERROR(INDEX($O2:$O986,MATCH(ROWS($T$2:T27),$U2:$U986,0)),"")</f>
        <v/>
      </c>
    </row>
    <row r="28" spans="1:22" x14ac:dyDescent="0.25">
      <c r="A28" s="80">
        <v>7</v>
      </c>
      <c r="B28" s="81" t="s">
        <v>510</v>
      </c>
      <c r="C28" s="82" t="s">
        <v>495</v>
      </c>
      <c r="D28" s="67" t="s">
        <v>113</v>
      </c>
      <c r="E28" s="67" t="s">
        <v>511</v>
      </c>
      <c r="F28" s="82" t="s">
        <v>496</v>
      </c>
      <c r="G28" s="83" t="s">
        <v>525</v>
      </c>
      <c r="H28" s="84" t="s">
        <v>377</v>
      </c>
      <c r="I28" s="82">
        <v>8</v>
      </c>
      <c r="J28" s="85"/>
      <c r="K28" s="99">
        <v>77.5</v>
      </c>
      <c r="L28" s="86">
        <v>155</v>
      </c>
      <c r="M28" s="86">
        <v>154.94999999999999</v>
      </c>
      <c r="N28" s="86">
        <f t="shared" si="0"/>
        <v>0</v>
      </c>
      <c r="O28" s="97" t="s">
        <v>526</v>
      </c>
      <c r="P28" s="98" t="s">
        <v>120</v>
      </c>
      <c r="Q28" s="44">
        <f>--ISNUMBER(IFERROR(SEARCH(Orders!$E$18,O28,1),""))</f>
        <v>1</v>
      </c>
      <c r="R28" s="44">
        <f>IF(Q28=1,COUNTIF($Q$2:Q28,1),"")</f>
        <v>27</v>
      </c>
      <c r="S28" s="44" t="str">
        <f>IFERROR(INDEX($O2:$O986,MATCH(ROWS($Q$2:Q28),$R2:$R986,0)),"")</f>
        <v>M80008-349-M  M Banks Mid</v>
      </c>
      <c r="T28" t="str">
        <f>IF(Orders!$B$20=$A$28, 1, "")</f>
        <v/>
      </c>
      <c r="U28" t="str">
        <f>IF(T28=1,COUNTIF($T$2:T28,1),"")</f>
        <v/>
      </c>
      <c r="V28" t="str">
        <f>IFERROR(INDEX($O2:$O986,MATCH(ROWS($T$2:T28),$U2:$U986,0)),"")</f>
        <v/>
      </c>
    </row>
    <row r="29" spans="1:22" x14ac:dyDescent="0.25">
      <c r="A29" s="80">
        <v>7</v>
      </c>
      <c r="B29" s="81" t="s">
        <v>510</v>
      </c>
      <c r="C29" s="82" t="s">
        <v>341</v>
      </c>
      <c r="D29" s="67" t="s">
        <v>113</v>
      </c>
      <c r="E29" s="67" t="s">
        <v>511</v>
      </c>
      <c r="F29" s="82" t="s">
        <v>343</v>
      </c>
      <c r="G29" s="83" t="s">
        <v>538</v>
      </c>
      <c r="H29" s="84" t="s">
        <v>377</v>
      </c>
      <c r="I29" s="82">
        <v>8</v>
      </c>
      <c r="J29" s="85"/>
      <c r="K29" s="99">
        <v>77.5</v>
      </c>
      <c r="L29" s="86">
        <v>155</v>
      </c>
      <c r="M29" s="86">
        <v>154.94999999999999</v>
      </c>
      <c r="N29" s="86">
        <f t="shared" si="0"/>
        <v>0</v>
      </c>
      <c r="O29" s="97" t="s">
        <v>539</v>
      </c>
      <c r="P29" s="98" t="s">
        <v>120</v>
      </c>
      <c r="Q29" s="44">
        <f>--ISNUMBER(IFERROR(SEARCH(Orders!$E$18,O29,1),""))</f>
        <v>1</v>
      </c>
      <c r="R29" s="44">
        <f>IF(Q29=1,COUNTIF($Q$2:Q29,1),"")</f>
        <v>28</v>
      </c>
      <c r="S29" s="44" t="str">
        <f>IFERROR(INDEX($O2:$O986,MATCH(ROWS($Q$2:Q29),$R2:$R986,0)),"")</f>
        <v>M80008-492-M  M Banks Mid</v>
      </c>
      <c r="T29" t="str">
        <f>IF(Orders!$B$20=$A$29, 1, "")</f>
        <v/>
      </c>
      <c r="U29" t="str">
        <f>IF(T29=1,COUNTIF($T$2:T29,1),"")</f>
        <v/>
      </c>
      <c r="V29" t="str">
        <f>IFERROR(INDEX($O2:$O986,MATCH(ROWS($T$2:T29),$U2:$U986,0)),"")</f>
        <v/>
      </c>
    </row>
    <row r="30" spans="1:22" x14ac:dyDescent="0.25">
      <c r="A30" s="80">
        <v>13</v>
      </c>
      <c r="B30" s="81" t="s">
        <v>551</v>
      </c>
      <c r="C30" s="82" t="s">
        <v>133</v>
      </c>
      <c r="D30" s="67" t="s">
        <v>113</v>
      </c>
      <c r="E30" s="67" t="s">
        <v>309</v>
      </c>
      <c r="F30" s="82" t="s">
        <v>134</v>
      </c>
      <c r="G30" s="83" t="s">
        <v>552</v>
      </c>
      <c r="H30" s="84" t="s">
        <v>377</v>
      </c>
      <c r="I30" s="82">
        <v>8</v>
      </c>
      <c r="J30" s="85"/>
      <c r="K30" s="99">
        <v>82.5</v>
      </c>
      <c r="L30" s="86">
        <v>165</v>
      </c>
      <c r="M30" s="86">
        <v>164.95</v>
      </c>
      <c r="N30" s="86">
        <f t="shared" si="0"/>
        <v>0</v>
      </c>
      <c r="O30" s="97" t="s">
        <v>553</v>
      </c>
      <c r="P30" s="98" t="s">
        <v>120</v>
      </c>
      <c r="Q30" s="44">
        <f>--ISNUMBER(IFERROR(SEARCH(Orders!$E$18,O30,1),""))</f>
        <v>1</v>
      </c>
      <c r="R30" s="44">
        <f>IF(Q30=1,COUNTIF($Q$2:Q30,1),"")</f>
        <v>29</v>
      </c>
      <c r="S30" s="44" t="str">
        <f>IFERROR(INDEX($O2:$O986,MATCH(ROWS($Q$2:Q30),$R2:$R986,0)),"")</f>
        <v>M80010-020-M  M Mason Mid</v>
      </c>
      <c r="T30" t="str">
        <f>IF(Orders!$B$20=$A$30, 1, "")</f>
        <v/>
      </c>
      <c r="U30" t="str">
        <f>IF(T30=1,COUNTIF($T$2:T30,1),"")</f>
        <v/>
      </c>
      <c r="V30" t="str">
        <f>IFERROR(INDEX($O2:$O986,MATCH(ROWS($T$2:T30),$U2:$U986,0)),"")</f>
        <v/>
      </c>
    </row>
    <row r="31" spans="1:22" x14ac:dyDescent="0.25">
      <c r="A31" s="80">
        <v>13</v>
      </c>
      <c r="B31" s="81" t="s">
        <v>551</v>
      </c>
      <c r="C31" s="82" t="s">
        <v>403</v>
      </c>
      <c r="D31" s="67" t="s">
        <v>113</v>
      </c>
      <c r="E31" s="67" t="s">
        <v>309</v>
      </c>
      <c r="F31" s="82" t="s">
        <v>404</v>
      </c>
      <c r="G31" s="83" t="s">
        <v>565</v>
      </c>
      <c r="H31" s="84" t="s">
        <v>377</v>
      </c>
      <c r="I31" s="82">
        <v>8</v>
      </c>
      <c r="J31" s="85"/>
      <c r="K31" s="99">
        <v>82.5</v>
      </c>
      <c r="L31" s="86">
        <v>165</v>
      </c>
      <c r="M31" s="86">
        <v>164.95</v>
      </c>
      <c r="N31" s="86">
        <f t="shared" si="0"/>
        <v>0</v>
      </c>
      <c r="O31" s="97" t="s">
        <v>566</v>
      </c>
      <c r="P31" s="98" t="s">
        <v>120</v>
      </c>
      <c r="Q31" s="44">
        <f>--ISNUMBER(IFERROR(SEARCH(Orders!$E$18,O31,1),""))</f>
        <v>1</v>
      </c>
      <c r="R31" s="44">
        <f>IF(Q31=1,COUNTIF($Q$2:Q31,1),"")</f>
        <v>30</v>
      </c>
      <c r="S31" s="44" t="str">
        <f>IFERROR(INDEX($O2:$O986,MATCH(ROWS($Q$2:Q31),$R2:$R986,0)),"")</f>
        <v>M80010-240-M  M Mason Mid</v>
      </c>
      <c r="T31" t="str">
        <f>IF(Orders!$B$20=$A$31, 1, "")</f>
        <v/>
      </c>
      <c r="U31" t="str">
        <f>IF(T31=1,COUNTIF($T$2:T31,1),"")</f>
        <v/>
      </c>
      <c r="V31" t="str">
        <f>IFERROR(INDEX($O2:$O986,MATCH(ROWS($T$2:T31),$U2:$U986,0)),"")</f>
        <v/>
      </c>
    </row>
    <row r="32" spans="1:22" x14ac:dyDescent="0.25">
      <c r="A32" s="80">
        <v>13</v>
      </c>
      <c r="B32" s="81" t="s">
        <v>551</v>
      </c>
      <c r="C32" s="82" t="s">
        <v>578</v>
      </c>
      <c r="D32" s="67" t="s">
        <v>113</v>
      </c>
      <c r="E32" s="67" t="s">
        <v>309</v>
      </c>
      <c r="F32" s="82" t="s">
        <v>579</v>
      </c>
      <c r="G32" s="83" t="s">
        <v>580</v>
      </c>
      <c r="H32" s="84" t="s">
        <v>377</v>
      </c>
      <c r="I32" s="82">
        <v>8</v>
      </c>
      <c r="J32" s="85"/>
      <c r="K32" s="99">
        <v>82.5</v>
      </c>
      <c r="L32" s="86">
        <v>165</v>
      </c>
      <c r="M32" s="86">
        <v>164.95</v>
      </c>
      <c r="N32" s="86">
        <f t="shared" si="0"/>
        <v>0</v>
      </c>
      <c r="O32" s="97" t="s">
        <v>581</v>
      </c>
      <c r="P32" s="98" t="s">
        <v>120</v>
      </c>
      <c r="Q32" s="44">
        <f>--ISNUMBER(IFERROR(SEARCH(Orders!$E$18,O32,1),""))</f>
        <v>1</v>
      </c>
      <c r="R32" s="44">
        <f>IF(Q32=1,COUNTIF($Q$2:Q32,1),"")</f>
        <v>31</v>
      </c>
      <c r="S32" s="44" t="str">
        <f>IFERROR(INDEX($O2:$O986,MATCH(ROWS($Q$2:Q32),$R2:$R986,0)),"")</f>
        <v>M80010-303-M  M Mason Mid</v>
      </c>
      <c r="T32" t="str">
        <f>IF(Orders!$B$20=$A$32, 1, "")</f>
        <v/>
      </c>
      <c r="U32" t="str">
        <f>IF(T32=1,COUNTIF($T$2:T32,1),"")</f>
        <v/>
      </c>
      <c r="V32" t="str">
        <f>IFERROR(INDEX($O2:$O986,MATCH(ROWS($T$2:T32),$U2:$U986,0)),"")</f>
        <v/>
      </c>
    </row>
    <row r="33" spans="1:22" x14ac:dyDescent="0.25">
      <c r="A33" s="80">
        <v>9</v>
      </c>
      <c r="B33" s="81" t="s">
        <v>593</v>
      </c>
      <c r="C33" s="82" t="s">
        <v>418</v>
      </c>
      <c r="D33" s="67" t="s">
        <v>113</v>
      </c>
      <c r="E33" s="67" t="s">
        <v>167</v>
      </c>
      <c r="F33" s="82" t="s">
        <v>419</v>
      </c>
      <c r="G33" s="83" t="s">
        <v>594</v>
      </c>
      <c r="H33" s="84" t="s">
        <v>377</v>
      </c>
      <c r="I33" s="82">
        <v>8</v>
      </c>
      <c r="J33" s="85"/>
      <c r="K33" s="99">
        <v>87.5</v>
      </c>
      <c r="L33" s="86">
        <v>175</v>
      </c>
      <c r="M33" s="86">
        <v>174.95</v>
      </c>
      <c r="N33" s="86">
        <f t="shared" si="0"/>
        <v>0</v>
      </c>
      <c r="O33" s="97" t="s">
        <v>595</v>
      </c>
      <c r="P33" s="98" t="s">
        <v>120</v>
      </c>
      <c r="Q33" s="44">
        <f>--ISNUMBER(IFERROR(SEARCH(Orders!$E$18,O33,1),""))</f>
        <v>1</v>
      </c>
      <c r="R33" s="44">
        <f>IF(Q33=1,COUNTIF($Q$2:Q33,1),"")</f>
        <v>32</v>
      </c>
      <c r="S33" s="44" t="str">
        <f>IFERROR(INDEX($O2:$O986,MATCH(ROWS($Q$2:Q33),$R2:$R986,0)),"")</f>
        <v>M80012-305-M  M Halden</v>
      </c>
      <c r="T33" t="str">
        <f>IF(Orders!$B$20=$A$33, 1, "")</f>
        <v/>
      </c>
      <c r="U33" t="str">
        <f>IF(T33=1,COUNTIF($T$2:T33,1),"")</f>
        <v/>
      </c>
      <c r="V33" t="str">
        <f>IFERROR(INDEX($O2:$O986,MATCH(ROWS($T$2:T33),$U2:$U986,0)),"")</f>
        <v/>
      </c>
    </row>
    <row r="34" spans="1:22" x14ac:dyDescent="0.25">
      <c r="A34" s="80">
        <v>2</v>
      </c>
      <c r="B34" s="81" t="s">
        <v>607</v>
      </c>
      <c r="C34" s="82" t="s">
        <v>495</v>
      </c>
      <c r="D34" s="67" t="s">
        <v>113</v>
      </c>
      <c r="E34" s="67" t="s">
        <v>247</v>
      </c>
      <c r="F34" s="82" t="s">
        <v>496</v>
      </c>
      <c r="G34" s="83" t="s">
        <v>608</v>
      </c>
      <c r="H34" s="84" t="s">
        <v>377</v>
      </c>
      <c r="I34" s="82">
        <v>8</v>
      </c>
      <c r="J34" s="85"/>
      <c r="K34" s="99">
        <v>85</v>
      </c>
      <c r="L34" s="86">
        <v>170</v>
      </c>
      <c r="M34" s="86">
        <v>169.95</v>
      </c>
      <c r="N34" s="86">
        <f t="shared" ref="N34:N65" si="1">J34*K34</f>
        <v>0</v>
      </c>
      <c r="O34" s="97" t="s">
        <v>609</v>
      </c>
      <c r="P34" s="98" t="s">
        <v>120</v>
      </c>
      <c r="Q34" s="44">
        <f>--ISNUMBER(IFERROR(SEARCH(Orders!$E$18,O34,1),""))</f>
        <v>1</v>
      </c>
      <c r="R34" s="44">
        <f>IF(Q34=1,COUNTIF($Q$2:Q34,1),"")</f>
        <v>33</v>
      </c>
      <c r="S34" s="44" t="str">
        <f>IFERROR(INDEX($O2:$O986,MATCH(ROWS($Q$2:Q34),$R2:$R986,0)),"")</f>
        <v>M80013-349-M  M Dispatch</v>
      </c>
      <c r="T34" t="str">
        <f>IF(Orders!$B$20=$A$34, 1, "")</f>
        <v/>
      </c>
      <c r="U34" t="str">
        <f>IF(T34=1,COUNTIF($T$2:T34,1),"")</f>
        <v/>
      </c>
      <c r="V34" t="str">
        <f>IFERROR(INDEX($O2:$O986,MATCH(ROWS($T$2:T34),$U2:$U986,0)),"")</f>
        <v/>
      </c>
    </row>
    <row r="35" spans="1:22" x14ac:dyDescent="0.25">
      <c r="A35" s="80">
        <v>12</v>
      </c>
      <c r="B35" s="81" t="s">
        <v>621</v>
      </c>
      <c r="C35" s="82" t="s">
        <v>278</v>
      </c>
      <c r="D35" s="67" t="s">
        <v>113</v>
      </c>
      <c r="E35" s="67" t="s">
        <v>622</v>
      </c>
      <c r="F35" s="82" t="s">
        <v>280</v>
      </c>
      <c r="G35" s="83" t="s">
        <v>623</v>
      </c>
      <c r="H35" s="84" t="s">
        <v>377</v>
      </c>
      <c r="I35" s="82">
        <v>8</v>
      </c>
      <c r="J35" s="85"/>
      <c r="K35" s="99">
        <v>85</v>
      </c>
      <c r="L35" s="86">
        <v>170</v>
      </c>
      <c r="M35" s="86">
        <v>169.95</v>
      </c>
      <c r="N35" s="86">
        <f t="shared" si="1"/>
        <v>0</v>
      </c>
      <c r="O35" s="97" t="s">
        <v>624</v>
      </c>
      <c r="P35" s="98" t="s">
        <v>120</v>
      </c>
      <c r="Q35" s="44">
        <f>--ISNUMBER(IFERROR(SEARCH(Orders!$E$18,O35,1),""))</f>
        <v>1</v>
      </c>
      <c r="R35" s="44">
        <f>IF(Q35=1,COUNTIF($Q$2:Q35,1),"")</f>
        <v>34</v>
      </c>
      <c r="S35" s="44" t="str">
        <f>IFERROR(INDEX($O2:$O986,MATCH(ROWS($Q$2:Q35),$R2:$R986,0)),"")</f>
        <v>M80015-001-M  M Davos Mid</v>
      </c>
      <c r="T35" t="str">
        <f>IF(Orders!$B$20=$A$35, 1, "")</f>
        <v/>
      </c>
      <c r="U35" t="str">
        <f>IF(T35=1,COUNTIF($T$2:T35,1),"")</f>
        <v/>
      </c>
      <c r="V35" t="str">
        <f>IFERROR(INDEX($O2:$O986,MATCH(ROWS($T$2:T35),$U2:$U986,0)),"")</f>
        <v/>
      </c>
    </row>
    <row r="36" spans="1:22" x14ac:dyDescent="0.25">
      <c r="A36" s="80">
        <v>12</v>
      </c>
      <c r="B36" s="81" t="s">
        <v>621</v>
      </c>
      <c r="C36" s="82" t="s">
        <v>418</v>
      </c>
      <c r="D36" s="67" t="s">
        <v>113</v>
      </c>
      <c r="E36" s="67" t="s">
        <v>622</v>
      </c>
      <c r="F36" s="82" t="s">
        <v>419</v>
      </c>
      <c r="G36" s="83" t="s">
        <v>636</v>
      </c>
      <c r="H36" s="84" t="s">
        <v>377</v>
      </c>
      <c r="I36" s="82">
        <v>8</v>
      </c>
      <c r="J36" s="85"/>
      <c r="K36" s="99">
        <v>85</v>
      </c>
      <c r="L36" s="86">
        <v>170</v>
      </c>
      <c r="M36" s="86">
        <v>169.95</v>
      </c>
      <c r="N36" s="86">
        <f t="shared" si="1"/>
        <v>0</v>
      </c>
      <c r="O36" s="97" t="s">
        <v>637</v>
      </c>
      <c r="P36" s="98" t="s">
        <v>120</v>
      </c>
      <c r="Q36" s="44">
        <f>--ISNUMBER(IFERROR(SEARCH(Orders!$E$18,O36,1),""))</f>
        <v>1</v>
      </c>
      <c r="R36" s="44">
        <f>IF(Q36=1,COUNTIF($Q$2:Q36,1),"")</f>
        <v>35</v>
      </c>
      <c r="S36" s="44" t="str">
        <f>IFERROR(INDEX($O2:$O986,MATCH(ROWS($Q$2:Q36),$R2:$R986,0)),"")</f>
        <v>M80015-305-M  M Davos Mid</v>
      </c>
      <c r="T36" t="str">
        <f>IF(Orders!$B$20=$A$36, 1, "")</f>
        <v/>
      </c>
      <c r="U36" t="str">
        <f>IF(T36=1,COUNTIF($T$2:T36,1),"")</f>
        <v/>
      </c>
      <c r="V36" t="str">
        <f>IFERROR(INDEX($O2:$O986,MATCH(ROWS($T$2:T36),$U2:$U986,0)),"")</f>
        <v/>
      </c>
    </row>
    <row r="37" spans="1:22" x14ac:dyDescent="0.25">
      <c r="A37" s="80">
        <v>10</v>
      </c>
      <c r="B37" s="81" t="s">
        <v>649</v>
      </c>
      <c r="C37" s="82" t="s">
        <v>216</v>
      </c>
      <c r="D37" s="67" t="s">
        <v>113</v>
      </c>
      <c r="E37" s="67" t="s">
        <v>325</v>
      </c>
      <c r="F37" s="82" t="s">
        <v>217</v>
      </c>
      <c r="G37" s="83" t="s">
        <v>650</v>
      </c>
      <c r="H37" s="84" t="s">
        <v>377</v>
      </c>
      <c r="I37" s="82">
        <v>8</v>
      </c>
      <c r="J37" s="85"/>
      <c r="K37" s="99">
        <v>77.5</v>
      </c>
      <c r="L37" s="86">
        <v>155</v>
      </c>
      <c r="M37" s="86">
        <v>154.94999999999999</v>
      </c>
      <c r="N37" s="86">
        <f t="shared" si="1"/>
        <v>0</v>
      </c>
      <c r="O37" s="97" t="s">
        <v>651</v>
      </c>
      <c r="P37" s="98" t="s">
        <v>120</v>
      </c>
      <c r="Q37" s="44">
        <f>--ISNUMBER(IFERROR(SEARCH(Orders!$E$18,O37,1),""))</f>
        <v>1</v>
      </c>
      <c r="R37" s="44">
        <f>IF(Q37=1,COUNTIF($Q$2:Q37,1),"")</f>
        <v>36</v>
      </c>
      <c r="S37" s="44" t="str">
        <f>IFERROR(INDEX($O2:$O986,MATCH(ROWS($Q$2:Q37),$R2:$R986,0)),"")</f>
        <v>M80016-025-M  M Range Low</v>
      </c>
      <c r="T37" t="str">
        <f>IF(Orders!$B$20=$A$37, 1, "")</f>
        <v/>
      </c>
      <c r="U37" t="str">
        <f>IF(T37=1,COUNTIF($T$2:T37,1),"")</f>
        <v/>
      </c>
      <c r="V37" t="str">
        <f>IFERROR(INDEX($O2:$O986,MATCH(ROWS($T$2:T37),$U2:$U986,0)),"")</f>
        <v/>
      </c>
    </row>
    <row r="38" spans="1:22" x14ac:dyDescent="0.25">
      <c r="A38" s="80">
        <v>10</v>
      </c>
      <c r="B38" s="81" t="s">
        <v>649</v>
      </c>
      <c r="C38" s="82" t="s">
        <v>663</v>
      </c>
      <c r="D38" s="67" t="s">
        <v>113</v>
      </c>
      <c r="E38" s="67" t="s">
        <v>325</v>
      </c>
      <c r="F38" s="82" t="s">
        <v>664</v>
      </c>
      <c r="G38" s="83" t="s">
        <v>665</v>
      </c>
      <c r="H38" s="84" t="s">
        <v>377</v>
      </c>
      <c r="I38" s="82">
        <v>8</v>
      </c>
      <c r="J38" s="85"/>
      <c r="K38" s="99">
        <v>77.5</v>
      </c>
      <c r="L38" s="86">
        <v>155</v>
      </c>
      <c r="M38" s="86">
        <v>154.94999999999999</v>
      </c>
      <c r="N38" s="86">
        <f t="shared" si="1"/>
        <v>0</v>
      </c>
      <c r="O38" s="97" t="s">
        <v>666</v>
      </c>
      <c r="P38" s="98" t="s">
        <v>120</v>
      </c>
      <c r="Q38" s="44">
        <f>--ISNUMBER(IFERROR(SEARCH(Orders!$E$18,O38,1),""))</f>
        <v>1</v>
      </c>
      <c r="R38" s="44">
        <f>IF(Q38=1,COUNTIF($Q$2:Q38,1),"")</f>
        <v>37</v>
      </c>
      <c r="S38" s="44" t="str">
        <f>IFERROR(INDEX($O2:$O986,MATCH(ROWS($Q$2:Q38),$R2:$R986,0)),"")</f>
        <v>M80016-261-M  M Range Low</v>
      </c>
      <c r="T38" t="str">
        <f>IF(Orders!$B$20=$A$38, 1, "")</f>
        <v/>
      </c>
      <c r="U38" t="str">
        <f>IF(T38=1,COUNTIF($T$2:T38,1),"")</f>
        <v/>
      </c>
      <c r="V38" t="str">
        <f>IFERROR(INDEX($O2:$O986,MATCH(ROWS($T$2:T38),$U2:$U986,0)),"")</f>
        <v/>
      </c>
    </row>
    <row r="39" spans="1:22" x14ac:dyDescent="0.25">
      <c r="A39" s="80">
        <v>5</v>
      </c>
      <c r="B39" s="81" t="s">
        <v>678</v>
      </c>
      <c r="C39" s="82" t="s">
        <v>216</v>
      </c>
      <c r="D39" s="67" t="s">
        <v>113</v>
      </c>
      <c r="E39" s="67" t="s">
        <v>679</v>
      </c>
      <c r="F39" s="82" t="s">
        <v>217</v>
      </c>
      <c r="G39" s="83" t="s">
        <v>680</v>
      </c>
      <c r="H39" s="84" t="s">
        <v>377</v>
      </c>
      <c r="I39" s="82">
        <v>8</v>
      </c>
      <c r="J39" s="85"/>
      <c r="K39" s="99">
        <v>72.5</v>
      </c>
      <c r="L39" s="86">
        <v>145</v>
      </c>
      <c r="M39" s="86">
        <v>144.94999999999999</v>
      </c>
      <c r="N39" s="86">
        <f t="shared" si="1"/>
        <v>0</v>
      </c>
      <c r="O39" s="97" t="s">
        <v>681</v>
      </c>
      <c r="P39" s="98" t="s">
        <v>120</v>
      </c>
      <c r="Q39" s="44">
        <f>--ISNUMBER(IFERROR(SEARCH(Orders!$E$18,O39,1),""))</f>
        <v>1</v>
      </c>
      <c r="R39" s="44">
        <f>IF(Q39=1,COUNTIF($Q$2:Q39,1),"")</f>
        <v>38</v>
      </c>
      <c r="S39" s="44" t="str">
        <f>IFERROR(INDEX($O2:$O986,MATCH(ROWS($Q$2:Q39),$R2:$R986,0)),"")</f>
        <v>M80032-025-M  M Cascade Peak Low W</v>
      </c>
      <c r="T39" t="str">
        <f>IF(Orders!$B$20=$A$39, 1, "")</f>
        <v/>
      </c>
      <c r="U39" t="str">
        <f>IF(T39=1,COUNTIF($T$2:T39,1),"")</f>
        <v/>
      </c>
      <c r="V39" t="str">
        <f>IFERROR(INDEX($O2:$O986,MATCH(ROWS($T$2:T39),$U2:$U986,0)),"")</f>
        <v/>
      </c>
    </row>
    <row r="40" spans="1:22" x14ac:dyDescent="0.25">
      <c r="A40" s="80">
        <v>5</v>
      </c>
      <c r="B40" s="81" t="s">
        <v>678</v>
      </c>
      <c r="C40" s="82" t="s">
        <v>693</v>
      </c>
      <c r="D40" s="67" t="s">
        <v>113</v>
      </c>
      <c r="E40" s="67" t="s">
        <v>679</v>
      </c>
      <c r="F40" s="82" t="s">
        <v>694</v>
      </c>
      <c r="G40" s="83" t="s">
        <v>695</v>
      </c>
      <c r="H40" s="84" t="s">
        <v>377</v>
      </c>
      <c r="I40" s="82">
        <v>8</v>
      </c>
      <c r="J40" s="85"/>
      <c r="K40" s="99">
        <v>72.5</v>
      </c>
      <c r="L40" s="86">
        <v>145</v>
      </c>
      <c r="M40" s="86">
        <v>144.94999999999999</v>
      </c>
      <c r="N40" s="86">
        <f t="shared" si="1"/>
        <v>0</v>
      </c>
      <c r="O40" s="97" t="s">
        <v>696</v>
      </c>
      <c r="P40" s="98" t="s">
        <v>120</v>
      </c>
      <c r="Q40" s="44">
        <f>--ISNUMBER(IFERROR(SEARCH(Orders!$E$18,O40,1),""))</f>
        <v>1</v>
      </c>
      <c r="R40" s="44">
        <f>IF(Q40=1,COUNTIF($Q$2:Q40,1),"")</f>
        <v>39</v>
      </c>
      <c r="S40" s="44" t="str">
        <f>IFERROR(INDEX($O2:$O986,MATCH(ROWS($Q$2:Q40),$R2:$R986,0)),"")</f>
        <v>M80032-233-M  M Cascade Peak Low W</v>
      </c>
      <c r="T40" t="str">
        <f>IF(Orders!$B$20=$A$40, 1, "")</f>
        <v/>
      </c>
      <c r="U40" t="str">
        <f>IF(T40=1,COUNTIF($T$2:T40,1),"")</f>
        <v/>
      </c>
      <c r="V40" t="str">
        <f>IFERROR(INDEX($O2:$O986,MATCH(ROWS($T$2:T40),$U2:$U986,0)),"")</f>
        <v/>
      </c>
    </row>
    <row r="41" spans="1:22" x14ac:dyDescent="0.25">
      <c r="A41" s="80">
        <v>5</v>
      </c>
      <c r="B41" s="81" t="s">
        <v>678</v>
      </c>
      <c r="C41" s="82" t="s">
        <v>262</v>
      </c>
      <c r="D41" s="67" t="s">
        <v>113</v>
      </c>
      <c r="E41" s="67" t="s">
        <v>679</v>
      </c>
      <c r="F41" s="82" t="s">
        <v>263</v>
      </c>
      <c r="G41" s="83" t="s">
        <v>708</v>
      </c>
      <c r="H41" s="84" t="s">
        <v>377</v>
      </c>
      <c r="I41" s="82">
        <v>8</v>
      </c>
      <c r="J41" s="85"/>
      <c r="K41" s="99">
        <v>72.5</v>
      </c>
      <c r="L41" s="86">
        <v>145</v>
      </c>
      <c r="M41" s="86">
        <v>144.94999999999999</v>
      </c>
      <c r="N41" s="86">
        <f t="shared" si="1"/>
        <v>0</v>
      </c>
      <c r="O41" s="97" t="s">
        <v>709</v>
      </c>
      <c r="P41" s="98" t="s">
        <v>120</v>
      </c>
      <c r="Q41" s="44">
        <f>--ISNUMBER(IFERROR(SEARCH(Orders!$E$18,O41,1),""))</f>
        <v>1</v>
      </c>
      <c r="R41" s="44">
        <f>IF(Q41=1,COUNTIF($Q$2:Q41,1),"")</f>
        <v>40</v>
      </c>
      <c r="S41" s="44" t="str">
        <f>IFERROR(INDEX($O2:$O986,MATCH(ROWS($Q$2:Q41),$R2:$R986,0)),"")</f>
        <v>M80032-410-M  M Cascade Peak Low W</v>
      </c>
      <c r="T41" t="str">
        <f>IF(Orders!$B$20=$A$41, 1, "")</f>
        <v/>
      </c>
      <c r="U41" t="str">
        <f>IF(T41=1,COUNTIF($T$2:T41,1),"")</f>
        <v/>
      </c>
      <c r="V41" t="str">
        <f>IFERROR(INDEX($O2:$O986,MATCH(ROWS($T$2:T41),$U2:$U986,0)),"")</f>
        <v/>
      </c>
    </row>
    <row r="42" spans="1:22" x14ac:dyDescent="0.25">
      <c r="A42" s="80">
        <v>1</v>
      </c>
      <c r="B42" s="81" t="s">
        <v>721</v>
      </c>
      <c r="C42" s="82" t="s">
        <v>278</v>
      </c>
      <c r="D42" s="67" t="s">
        <v>113</v>
      </c>
      <c r="E42" s="67" t="s">
        <v>722</v>
      </c>
      <c r="F42" s="82" t="s">
        <v>280</v>
      </c>
      <c r="G42" s="83" t="s">
        <v>723</v>
      </c>
      <c r="H42" s="84" t="s">
        <v>377</v>
      </c>
      <c r="I42" s="82">
        <v>7</v>
      </c>
      <c r="J42" s="85"/>
      <c r="K42" s="99">
        <v>77.5</v>
      </c>
      <c r="L42" s="86">
        <v>155</v>
      </c>
      <c r="M42" s="86">
        <v>154.94999999999999</v>
      </c>
      <c r="N42" s="86">
        <f t="shared" si="1"/>
        <v>0</v>
      </c>
      <c r="O42" s="97" t="s">
        <v>724</v>
      </c>
      <c r="P42" s="98" t="s">
        <v>120</v>
      </c>
      <c r="Q42" s="44">
        <f>--ISNUMBER(IFERROR(SEARCH(Orders!$E$18,O42,1),""))</f>
        <v>1</v>
      </c>
      <c r="R42" s="44">
        <f>IF(Q42=1,COUNTIF($Q$2:Q42,1),"")</f>
        <v>41</v>
      </c>
      <c r="S42" s="44" t="str">
        <f>IFERROR(INDEX($O2:$O986,MATCH(ROWS($Q$2:Q42),$R2:$R986,0)),"")</f>
        <v>M80037-001-M  M Wild Sky Mid</v>
      </c>
      <c r="T42" t="str">
        <f>IF(Orders!$B$20=$A$42, 1, "")</f>
        <v/>
      </c>
      <c r="U42" t="str">
        <f>IF(T42=1,COUNTIF($T$2:T42,1),"")</f>
        <v/>
      </c>
      <c r="V42" t="str">
        <f>IFERROR(INDEX($O2:$O986,MATCH(ROWS($T$2:T42),$U2:$U986,0)),"")</f>
        <v/>
      </c>
    </row>
    <row r="43" spans="1:22" x14ac:dyDescent="0.25">
      <c r="A43" s="80">
        <v>1</v>
      </c>
      <c r="B43" s="81" t="s">
        <v>721</v>
      </c>
      <c r="C43" s="82" t="s">
        <v>738</v>
      </c>
      <c r="D43" s="67" t="s">
        <v>113</v>
      </c>
      <c r="E43" s="67" t="s">
        <v>722</v>
      </c>
      <c r="F43" s="82" t="s">
        <v>739</v>
      </c>
      <c r="G43" s="83" t="s">
        <v>740</v>
      </c>
      <c r="H43" s="84" t="s">
        <v>377</v>
      </c>
      <c r="I43" s="82">
        <v>7</v>
      </c>
      <c r="J43" s="85"/>
      <c r="K43" s="99">
        <v>77.5</v>
      </c>
      <c r="L43" s="86">
        <v>155</v>
      </c>
      <c r="M43" s="86">
        <v>154.94999999999999</v>
      </c>
      <c r="N43" s="86">
        <f t="shared" si="1"/>
        <v>0</v>
      </c>
      <c r="O43" s="97" t="s">
        <v>741</v>
      </c>
      <c r="P43" s="98" t="s">
        <v>120</v>
      </c>
      <c r="Q43" s="44">
        <f>--ISNUMBER(IFERROR(SEARCH(Orders!$E$18,O43,1),""))</f>
        <v>1</v>
      </c>
      <c r="R43" s="44">
        <f>IF(Q43=1,COUNTIF($Q$2:Q43,1),"")</f>
        <v>42</v>
      </c>
      <c r="S43" s="44" t="str">
        <f>IFERROR(INDEX($O2:$O986,MATCH(ROWS($Q$2:Q43),$R2:$R986,0)),"")</f>
        <v>M80037-072-M  M Wild Sky Mid</v>
      </c>
      <c r="T43" t="str">
        <f>IF(Orders!$B$20=$A$43, 1, "")</f>
        <v/>
      </c>
      <c r="U43" t="str">
        <f>IF(T43=1,COUNTIF($T$2:T43,1),"")</f>
        <v/>
      </c>
      <c r="V43" t="str">
        <f>IFERROR(INDEX($O2:$O986,MATCH(ROWS($T$2:T43),$U2:$U986,0)),"")</f>
        <v/>
      </c>
    </row>
    <row r="44" spans="1:22" x14ac:dyDescent="0.25">
      <c r="A44" s="80">
        <v>1</v>
      </c>
      <c r="B44" s="81" t="s">
        <v>721</v>
      </c>
      <c r="C44" s="82" t="s">
        <v>755</v>
      </c>
      <c r="D44" s="67" t="s">
        <v>113</v>
      </c>
      <c r="E44" s="67" t="s">
        <v>722</v>
      </c>
      <c r="F44" s="82" t="s">
        <v>756</v>
      </c>
      <c r="G44" s="83" t="s">
        <v>757</v>
      </c>
      <c r="H44" s="84" t="s">
        <v>377</v>
      </c>
      <c r="I44" s="82">
        <v>7</v>
      </c>
      <c r="J44" s="85"/>
      <c r="K44" s="99">
        <v>77.5</v>
      </c>
      <c r="L44" s="86">
        <v>155</v>
      </c>
      <c r="M44" s="86">
        <v>154.94999999999999</v>
      </c>
      <c r="N44" s="86">
        <f t="shared" si="1"/>
        <v>0</v>
      </c>
      <c r="O44" s="97" t="s">
        <v>758</v>
      </c>
      <c r="P44" s="98" t="s">
        <v>120</v>
      </c>
      <c r="Q44" s="44">
        <f>--ISNUMBER(IFERROR(SEARCH(Orders!$E$18,O44,1),""))</f>
        <v>1</v>
      </c>
      <c r="R44" s="44">
        <f>IF(Q44=1,COUNTIF($Q$2:Q44,1),"")</f>
        <v>43</v>
      </c>
      <c r="S44" s="44" t="str">
        <f>IFERROR(INDEX($O2:$O986,MATCH(ROWS($Q$2:Q44),$R2:$R986,0)),"")</f>
        <v>M80037-249-M  M Wild Sky Mid</v>
      </c>
      <c r="T44" t="str">
        <f>IF(Orders!$B$20=$A$44, 1, "")</f>
        <v/>
      </c>
      <c r="U44" t="str">
        <f>IF(T44=1,COUNTIF($T$2:T44,1),"")</f>
        <v/>
      </c>
      <c r="V44" t="str">
        <f>IFERROR(INDEX($O2:$O986,MATCH(ROWS($T$2:T44),$U2:$U986,0)),"")</f>
        <v/>
      </c>
    </row>
    <row r="45" spans="1:22" x14ac:dyDescent="0.25">
      <c r="A45" s="80">
        <v>28</v>
      </c>
      <c r="B45" s="81" t="s">
        <v>772</v>
      </c>
      <c r="C45" s="82" t="s">
        <v>278</v>
      </c>
      <c r="D45" s="67" t="s">
        <v>113</v>
      </c>
      <c r="E45" s="67" t="s">
        <v>773</v>
      </c>
      <c r="F45" s="82" t="s">
        <v>280</v>
      </c>
      <c r="G45" s="83" t="s">
        <v>774</v>
      </c>
      <c r="H45" s="84" t="s">
        <v>377</v>
      </c>
      <c r="I45" s="82">
        <v>4</v>
      </c>
      <c r="J45" s="85"/>
      <c r="K45" s="99">
        <v>42.5</v>
      </c>
      <c r="L45" s="86">
        <v>85</v>
      </c>
      <c r="M45" s="86">
        <v>84.95</v>
      </c>
      <c r="N45" s="86">
        <f t="shared" si="1"/>
        <v>0</v>
      </c>
      <c r="O45" s="97" t="s">
        <v>775</v>
      </c>
      <c r="P45" s="98" t="s">
        <v>120</v>
      </c>
      <c r="Q45" s="44">
        <f>--ISNUMBER(IFERROR(SEARCH(Orders!$E$18,O45,1),""))</f>
        <v>1</v>
      </c>
      <c r="R45" s="44">
        <f>IF(Q45=1,COUNTIF($Q$2:Q45,1),"")</f>
        <v>44</v>
      </c>
      <c r="S45" s="44" t="str">
        <f>IFERROR(INDEX($O2:$O986,MATCH(ROWS($Q$2:Q45),$R2:$R986,0)),"")</f>
        <v>U80035-001-M  Rogue</v>
      </c>
      <c r="T45" t="str">
        <f>IF(Orders!$B$20=$A$45, 1, "")</f>
        <v/>
      </c>
      <c r="U45" t="str">
        <f>IF(T45=1,COUNTIF($T$2:T45,1),"")</f>
        <v/>
      </c>
      <c r="V45" t="str">
        <f>IFERROR(INDEX($O2:$O986,MATCH(ROWS($T$2:T45),$U2:$U986,0)),"")</f>
        <v/>
      </c>
    </row>
    <row r="46" spans="1:22" x14ac:dyDescent="0.25">
      <c r="A46" s="80">
        <v>28</v>
      </c>
      <c r="B46" s="81" t="s">
        <v>772</v>
      </c>
      <c r="C46" s="82" t="s">
        <v>434</v>
      </c>
      <c r="D46" s="67" t="s">
        <v>113</v>
      </c>
      <c r="E46" s="67" t="s">
        <v>773</v>
      </c>
      <c r="F46" s="82" t="s">
        <v>436</v>
      </c>
      <c r="G46" s="83" t="s">
        <v>785</v>
      </c>
      <c r="H46" s="84" t="s">
        <v>377</v>
      </c>
      <c r="I46" s="82">
        <v>4</v>
      </c>
      <c r="J46" s="85"/>
      <c r="K46" s="99">
        <v>42.5</v>
      </c>
      <c r="L46" s="86">
        <v>85</v>
      </c>
      <c r="M46" s="86">
        <v>84.95</v>
      </c>
      <c r="N46" s="86">
        <f t="shared" si="1"/>
        <v>0</v>
      </c>
      <c r="O46" s="97" t="s">
        <v>786</v>
      </c>
      <c r="P46" s="98" t="s">
        <v>120</v>
      </c>
      <c r="Q46" s="44">
        <f>--ISNUMBER(IFERROR(SEARCH(Orders!$E$18,O46,1),""))</f>
        <v>1</v>
      </c>
      <c r="R46" s="44">
        <f>IF(Q46=1,COUNTIF($Q$2:Q46,1),"")</f>
        <v>45</v>
      </c>
      <c r="S46" s="44" t="str">
        <f>IFERROR(INDEX($O2:$O986,MATCH(ROWS($Q$2:Q46),$R2:$R986,0)),"")</f>
        <v>U80035-009-M  Rogue</v>
      </c>
      <c r="T46" t="str">
        <f>IF(Orders!$B$20=$A$46, 1, "")</f>
        <v/>
      </c>
      <c r="U46" t="str">
        <f>IF(T46=1,COUNTIF($T$2:T46,1),"")</f>
        <v/>
      </c>
      <c r="V46" t="str">
        <f>IFERROR(INDEX($O2:$O986,MATCH(ROWS($T$2:T46),$U2:$U986,0)),"")</f>
        <v/>
      </c>
    </row>
    <row r="47" spans="1:22" x14ac:dyDescent="0.25">
      <c r="A47" s="80">
        <v>28</v>
      </c>
      <c r="B47" s="81" t="s">
        <v>772</v>
      </c>
      <c r="C47" s="82" t="s">
        <v>418</v>
      </c>
      <c r="D47" s="67" t="s">
        <v>113</v>
      </c>
      <c r="E47" s="67" t="s">
        <v>773</v>
      </c>
      <c r="F47" s="82" t="s">
        <v>419</v>
      </c>
      <c r="G47" s="83" t="s">
        <v>796</v>
      </c>
      <c r="H47" s="84" t="s">
        <v>377</v>
      </c>
      <c r="I47" s="82">
        <v>4</v>
      </c>
      <c r="J47" s="85"/>
      <c r="K47" s="99">
        <v>42.5</v>
      </c>
      <c r="L47" s="86">
        <v>85</v>
      </c>
      <c r="M47" s="86">
        <v>84.95</v>
      </c>
      <c r="N47" s="86">
        <f t="shared" si="1"/>
        <v>0</v>
      </c>
      <c r="O47" s="97" t="s">
        <v>797</v>
      </c>
      <c r="P47" s="98" t="s">
        <v>120</v>
      </c>
      <c r="Q47" s="44">
        <f>--ISNUMBER(IFERROR(SEARCH(Orders!$E$18,O47,1),""))</f>
        <v>1</v>
      </c>
      <c r="R47" s="44">
        <f>IF(Q47=1,COUNTIF($Q$2:Q47,1),"")</f>
        <v>46</v>
      </c>
      <c r="S47" s="44" t="str">
        <f>IFERROR(INDEX($O2:$O986,MATCH(ROWS($Q$2:Q47),$R2:$R986,0)),"")</f>
        <v>U80035-305-M  Rogue</v>
      </c>
      <c r="T47" t="str">
        <f>IF(Orders!$B$20=$A$47, 1, "")</f>
        <v/>
      </c>
      <c r="U47" t="str">
        <f>IF(T47=1,COUNTIF($T$2:T47,1),"")</f>
        <v/>
      </c>
      <c r="V47" t="str">
        <f>IFERROR(INDEX($O2:$O986,MATCH(ROWS($T$2:T47),$U2:$U986,0)),"")</f>
        <v/>
      </c>
    </row>
    <row r="48" spans="1:22" x14ac:dyDescent="0.25">
      <c r="A48" s="80">
        <v>28</v>
      </c>
      <c r="B48" s="81" t="s">
        <v>772</v>
      </c>
      <c r="C48" s="82" t="s">
        <v>807</v>
      </c>
      <c r="D48" s="67" t="s">
        <v>113</v>
      </c>
      <c r="E48" s="67" t="s">
        <v>773</v>
      </c>
      <c r="F48" s="82" t="s">
        <v>808</v>
      </c>
      <c r="G48" s="83" t="s">
        <v>809</v>
      </c>
      <c r="H48" s="84" t="s">
        <v>377</v>
      </c>
      <c r="I48" s="82">
        <v>4</v>
      </c>
      <c r="J48" s="85"/>
      <c r="K48" s="99">
        <v>42.5</v>
      </c>
      <c r="L48" s="86">
        <v>85</v>
      </c>
      <c r="M48" s="86">
        <v>84.95</v>
      </c>
      <c r="N48" s="86">
        <f t="shared" si="1"/>
        <v>0</v>
      </c>
      <c r="O48" s="97" t="s">
        <v>810</v>
      </c>
      <c r="P48" s="98" t="s">
        <v>120</v>
      </c>
      <c r="Q48" s="44">
        <f>--ISNUMBER(IFERROR(SEARCH(Orders!$E$18,O48,1),""))</f>
        <v>1</v>
      </c>
      <c r="R48" s="44">
        <f>IF(Q48=1,COUNTIF($Q$2:Q48,1),"")</f>
        <v>47</v>
      </c>
      <c r="S48" s="44" t="str">
        <f>IFERROR(INDEX($O2:$O986,MATCH(ROWS($Q$2:Q48),$R2:$R986,0)),"")</f>
        <v>U80035-540-M  Rogue</v>
      </c>
      <c r="T48" t="str">
        <f>IF(Orders!$B$20=$A$48, 1, "")</f>
        <v/>
      </c>
      <c r="U48" t="str">
        <f>IF(T48=1,COUNTIF($T$2:T48,1),"")</f>
        <v/>
      </c>
      <c r="V48" t="str">
        <f>IFERROR(INDEX($O2:$O986,MATCH(ROWS($T$2:T48),$U2:$U986,0)),"")</f>
        <v/>
      </c>
    </row>
    <row r="49" spans="1:22" x14ac:dyDescent="0.25">
      <c r="A49" s="80">
        <v>23</v>
      </c>
      <c r="B49" s="81" t="s">
        <v>820</v>
      </c>
      <c r="C49" s="82" t="s">
        <v>149</v>
      </c>
      <c r="D49" s="67" t="s">
        <v>113</v>
      </c>
      <c r="E49" s="67" t="s">
        <v>821</v>
      </c>
      <c r="F49" s="82" t="s">
        <v>151</v>
      </c>
      <c r="G49" s="83" t="s">
        <v>822</v>
      </c>
      <c r="H49" s="84" t="s">
        <v>117</v>
      </c>
      <c r="I49" s="82">
        <v>5</v>
      </c>
      <c r="J49" s="85"/>
      <c r="K49" s="99">
        <v>85</v>
      </c>
      <c r="L49" s="86">
        <v>170</v>
      </c>
      <c r="M49" s="86">
        <v>169.95</v>
      </c>
      <c r="N49" s="86">
        <f t="shared" si="1"/>
        <v>0</v>
      </c>
      <c r="O49" s="97" t="s">
        <v>823</v>
      </c>
      <c r="P49" s="98" t="s">
        <v>120</v>
      </c>
      <c r="Q49" s="44">
        <f>--ISNUMBER(IFERROR(SEARCH(Orders!$E$18,O49,1),""))</f>
        <v>1</v>
      </c>
      <c r="R49" s="44">
        <f>IF(Q49=1,COUNTIF($Q$2:Q49,1),"")</f>
        <v>48</v>
      </c>
      <c r="S49" s="44" t="str">
        <f>IFERROR(INDEX($O2:$O986,MATCH(ROWS($Q$2:Q49),$R2:$R986,0)),"")</f>
        <v>Wfw16p1-988-M  W Patch Mid</v>
      </c>
      <c r="T49" t="str">
        <f>IF(Orders!$B$20=$A$49, 1, "")</f>
        <v/>
      </c>
      <c r="U49" t="str">
        <f>IF(T49=1,COUNTIF($T$2:T49,1),"")</f>
        <v/>
      </c>
      <c r="V49" t="str">
        <f>IFERROR(INDEX($O2:$O986,MATCH(ROWS($T$2:T49),$U2:$U986,0)),"")</f>
        <v/>
      </c>
    </row>
    <row r="50" spans="1:22" x14ac:dyDescent="0.25">
      <c r="A50" s="80">
        <v>23</v>
      </c>
      <c r="B50" s="81" t="s">
        <v>836</v>
      </c>
      <c r="C50" s="82" t="s">
        <v>578</v>
      </c>
      <c r="D50" s="67" t="s">
        <v>113</v>
      </c>
      <c r="E50" s="67" t="s">
        <v>821</v>
      </c>
      <c r="F50" s="82" t="s">
        <v>579</v>
      </c>
      <c r="G50" s="83" t="s">
        <v>837</v>
      </c>
      <c r="H50" s="84" t="s">
        <v>117</v>
      </c>
      <c r="I50" s="82">
        <v>5</v>
      </c>
      <c r="J50" s="85"/>
      <c r="K50" s="99">
        <v>85</v>
      </c>
      <c r="L50" s="86">
        <v>170</v>
      </c>
      <c r="M50" s="86">
        <v>169.95</v>
      </c>
      <c r="N50" s="86">
        <f t="shared" si="1"/>
        <v>0</v>
      </c>
      <c r="O50" s="97" t="s">
        <v>838</v>
      </c>
      <c r="P50" s="98" t="s">
        <v>120</v>
      </c>
      <c r="Q50" s="44">
        <f>--ISNUMBER(IFERROR(SEARCH(Orders!$E$18,O50,1),""))</f>
        <v>1</v>
      </c>
      <c r="R50" s="44">
        <f>IF(Q50=1,COUNTIF($Q$2:Q50,1),"")</f>
        <v>49</v>
      </c>
      <c r="S50" s="44" t="str">
        <f>IFERROR(INDEX($O2:$O986,MATCH(ROWS($Q$2:Q50),$R2:$R986,0)),"")</f>
        <v>Wfw16p12-303-M  W Patch Mid</v>
      </c>
      <c r="T50" t="str">
        <f>IF(Orders!$B$20=$A$50, 1, "")</f>
        <v/>
      </c>
      <c r="U50" t="str">
        <f>IF(T50=1,COUNTIF($T$2:T50,1),"")</f>
        <v/>
      </c>
      <c r="V50" t="str">
        <f>IFERROR(INDEX($O2:$O986,MATCH(ROWS($T$2:T50),$U2:$U986,0)),"")</f>
        <v/>
      </c>
    </row>
    <row r="51" spans="1:22" x14ac:dyDescent="0.25">
      <c r="A51" s="80">
        <v>23</v>
      </c>
      <c r="B51" s="81" t="s">
        <v>851</v>
      </c>
      <c r="C51" s="82" t="s">
        <v>852</v>
      </c>
      <c r="D51" s="67" t="s">
        <v>113</v>
      </c>
      <c r="E51" s="67" t="s">
        <v>821</v>
      </c>
      <c r="F51" s="82" t="s">
        <v>853</v>
      </c>
      <c r="G51" s="83" t="s">
        <v>854</v>
      </c>
      <c r="H51" s="84" t="s">
        <v>117</v>
      </c>
      <c r="I51" s="82">
        <v>5</v>
      </c>
      <c r="J51" s="85"/>
      <c r="K51" s="99">
        <v>85</v>
      </c>
      <c r="L51" s="86">
        <v>170</v>
      </c>
      <c r="M51" s="86">
        <v>169.95</v>
      </c>
      <c r="N51" s="86">
        <f t="shared" si="1"/>
        <v>0</v>
      </c>
      <c r="O51" s="97" t="s">
        <v>855</v>
      </c>
      <c r="P51" s="98" t="s">
        <v>120</v>
      </c>
      <c r="Q51" s="44">
        <f>--ISNUMBER(IFERROR(SEARCH(Orders!$E$18,O51,1),""))</f>
        <v>1</v>
      </c>
      <c r="R51" s="44">
        <f>IF(Q51=1,COUNTIF($Q$2:Q51,1),"")</f>
        <v>50</v>
      </c>
      <c r="S51" s="44" t="str">
        <f>IFERROR(INDEX($O2:$O986,MATCH(ROWS($Q$2:Q51),$R2:$R986,0)),"")</f>
        <v>Wfw16p7-989-M  W Patch Mid</v>
      </c>
      <c r="T51" t="str">
        <f>IF(Orders!$B$20=$A$51, 1, "")</f>
        <v/>
      </c>
      <c r="U51" t="str">
        <f>IF(T51=1,COUNTIF($T$2:T51,1),"")</f>
        <v/>
      </c>
      <c r="V51" t="str">
        <f>IFERROR(INDEX($O2:$O986,MATCH(ROWS($T$2:T51),$U2:$U986,0)),"")</f>
        <v/>
      </c>
    </row>
    <row r="52" spans="1:22" x14ac:dyDescent="0.25">
      <c r="A52" s="80">
        <v>27</v>
      </c>
      <c r="B52" s="81" t="s">
        <v>868</v>
      </c>
      <c r="C52" s="82" t="s">
        <v>578</v>
      </c>
      <c r="D52" s="67" t="s">
        <v>113</v>
      </c>
      <c r="E52" s="67" t="s">
        <v>869</v>
      </c>
      <c r="F52" s="82" t="s">
        <v>579</v>
      </c>
      <c r="G52" s="83" t="s">
        <v>870</v>
      </c>
      <c r="H52" s="84" t="s">
        <v>117</v>
      </c>
      <c r="I52" s="82">
        <v>5</v>
      </c>
      <c r="J52" s="85"/>
      <c r="K52" s="99">
        <v>75</v>
      </c>
      <c r="L52" s="86">
        <v>150</v>
      </c>
      <c r="M52" s="86">
        <v>149.94999999999999</v>
      </c>
      <c r="N52" s="86">
        <f t="shared" si="1"/>
        <v>0</v>
      </c>
      <c r="O52" s="97" t="s">
        <v>871</v>
      </c>
      <c r="P52" s="98" t="s">
        <v>120</v>
      </c>
      <c r="Q52" s="44">
        <f>--ISNUMBER(IFERROR(SEARCH(Orders!$E$18,O52,1),""))</f>
        <v>1</v>
      </c>
      <c r="R52" s="44">
        <f>IF(Q52=1,COUNTIF($Q$2:Q52,1),"")</f>
        <v>51</v>
      </c>
      <c r="S52" s="44" t="str">
        <f>IFERROR(INDEX($O2:$O986,MATCH(ROWS($Q$2:Q52),$R2:$R986,0)),"")</f>
        <v>Wfw19lm1-303-M  W Lucie Mid</v>
      </c>
      <c r="T52" t="str">
        <f>IF(Orders!$B$20=$A$52, 1, "")</f>
        <v/>
      </c>
      <c r="U52" t="str">
        <f>IF(T52=1,COUNTIF($T$2:T52,1),"")</f>
        <v/>
      </c>
      <c r="V52" t="str">
        <f>IFERROR(INDEX($O2:$O986,MATCH(ROWS($T$2:T52),$U2:$U986,0)),"")</f>
        <v/>
      </c>
    </row>
    <row r="53" spans="1:22" x14ac:dyDescent="0.25">
      <c r="A53" s="80">
        <v>27</v>
      </c>
      <c r="B53" s="81" t="s">
        <v>884</v>
      </c>
      <c r="C53" s="82" t="s">
        <v>434</v>
      </c>
      <c r="D53" s="67" t="s">
        <v>113</v>
      </c>
      <c r="E53" s="67" t="s">
        <v>869</v>
      </c>
      <c r="F53" s="82" t="s">
        <v>436</v>
      </c>
      <c r="G53" s="83" t="s">
        <v>885</v>
      </c>
      <c r="H53" s="84" t="s">
        <v>117</v>
      </c>
      <c r="I53" s="82">
        <v>5</v>
      </c>
      <c r="J53" s="85"/>
      <c r="K53" s="99">
        <v>75</v>
      </c>
      <c r="L53" s="86">
        <v>150</v>
      </c>
      <c r="M53" s="86">
        <v>149.94999999999999</v>
      </c>
      <c r="N53" s="86">
        <f t="shared" si="1"/>
        <v>0</v>
      </c>
      <c r="O53" s="97" t="s">
        <v>886</v>
      </c>
      <c r="P53" s="98" t="s">
        <v>120</v>
      </c>
      <c r="Q53" s="44">
        <f>--ISNUMBER(IFERROR(SEARCH(Orders!$E$18,O53,1),""))</f>
        <v>1</v>
      </c>
      <c r="R53" s="44">
        <f>IF(Q53=1,COUNTIF($Q$2:Q53,1),"")</f>
        <v>52</v>
      </c>
      <c r="S53" s="44" t="str">
        <f>IFERROR(INDEX($O2:$O986,MATCH(ROWS($Q$2:Q53),$R2:$R986,0)),"")</f>
        <v>Wfw19lm9-009-M  W Lucie Mid</v>
      </c>
      <c r="T53" t="str">
        <f>IF(Orders!$B$20=$A$53, 1, "")</f>
        <v/>
      </c>
      <c r="U53" t="str">
        <f>IF(T53=1,COUNTIF($T$2:T53,1),"")</f>
        <v/>
      </c>
      <c r="V53" t="str">
        <f>IFERROR(INDEX($O2:$O986,MATCH(ROWS($T$2:T53),$U2:$U986,0)),"")</f>
        <v/>
      </c>
    </row>
    <row r="54" spans="1:22" x14ac:dyDescent="0.25">
      <c r="A54" s="80">
        <v>17</v>
      </c>
      <c r="B54" s="81" t="s">
        <v>899</v>
      </c>
      <c r="C54" s="82" t="s">
        <v>278</v>
      </c>
      <c r="D54" s="67" t="s">
        <v>113</v>
      </c>
      <c r="E54" s="67" t="s">
        <v>900</v>
      </c>
      <c r="F54" s="82" t="s">
        <v>280</v>
      </c>
      <c r="G54" s="83" t="s">
        <v>901</v>
      </c>
      <c r="H54" s="84" t="s">
        <v>117</v>
      </c>
      <c r="I54" s="82">
        <v>6</v>
      </c>
      <c r="J54" s="85"/>
      <c r="K54" s="99">
        <v>85</v>
      </c>
      <c r="L54" s="86">
        <v>170</v>
      </c>
      <c r="M54" s="86">
        <v>169.95</v>
      </c>
      <c r="N54" s="86">
        <f t="shared" si="1"/>
        <v>0</v>
      </c>
      <c r="O54" s="97" t="s">
        <v>902</v>
      </c>
      <c r="P54" s="98" t="s">
        <v>120</v>
      </c>
      <c r="Q54" s="44">
        <f>--ISNUMBER(IFERROR(SEARCH(Orders!$E$18,O54,1),""))</f>
        <v>1</v>
      </c>
      <c r="R54" s="44">
        <f>IF(Q54=1,COUNTIF($Q$2:Q54,1),"")</f>
        <v>53</v>
      </c>
      <c r="S54" s="44" t="str">
        <f>IFERROR(INDEX($O2:$O986,MATCH(ROWS($Q$2:Q54),$R2:$R986,0)),"")</f>
        <v>Wfw20t1-001-M  W Thatcher Mid</v>
      </c>
      <c r="T54" t="str">
        <f>IF(Orders!$B$20=$A$54, 1, "")</f>
        <v/>
      </c>
      <c r="U54" t="str">
        <f>IF(T54=1,COUNTIF($T$2:T54,1),"")</f>
        <v/>
      </c>
      <c r="V54" t="str">
        <f>IFERROR(INDEX($O2:$O986,MATCH(ROWS($T$2:T54),$U2:$U986,0)),"")</f>
        <v/>
      </c>
    </row>
    <row r="55" spans="1:22" x14ac:dyDescent="0.25">
      <c r="A55" s="80">
        <v>17</v>
      </c>
      <c r="B55" s="81" t="s">
        <v>913</v>
      </c>
      <c r="C55" s="82" t="s">
        <v>200</v>
      </c>
      <c r="D55" s="67" t="s">
        <v>113</v>
      </c>
      <c r="E55" s="67" t="s">
        <v>900</v>
      </c>
      <c r="F55" s="82" t="s">
        <v>201</v>
      </c>
      <c r="G55" s="83" t="s">
        <v>914</v>
      </c>
      <c r="H55" s="84" t="s">
        <v>117</v>
      </c>
      <c r="I55" s="82">
        <v>6</v>
      </c>
      <c r="J55" s="85"/>
      <c r="K55" s="99">
        <v>85</v>
      </c>
      <c r="L55" s="86">
        <v>170</v>
      </c>
      <c r="M55" s="86">
        <v>169.95</v>
      </c>
      <c r="N55" s="86">
        <f t="shared" si="1"/>
        <v>0</v>
      </c>
      <c r="O55" s="97" t="s">
        <v>915</v>
      </c>
      <c r="P55" s="98" t="s">
        <v>120</v>
      </c>
      <c r="Q55" s="44">
        <f>--ISNUMBER(IFERROR(SEARCH(Orders!$E$18,O55,1),""))</f>
        <v>1</v>
      </c>
      <c r="R55" s="44">
        <f>IF(Q55=1,COUNTIF($Q$2:Q55,1),"")</f>
        <v>54</v>
      </c>
      <c r="S55" s="44" t="str">
        <f>IFERROR(INDEX($O2:$O986,MATCH(ROWS($Q$2:Q55),$R2:$R986,0)),"")</f>
        <v>Wfw20t2-235-M  W Thatcher Mid</v>
      </c>
      <c r="T55" t="str">
        <f>IF(Orders!$B$20=$A$55, 1, "")</f>
        <v/>
      </c>
      <c r="U55" t="str">
        <f>IF(T55=1,COUNTIF($T$2:T55,1),"")</f>
        <v/>
      </c>
      <c r="V55" t="str">
        <f>IFERROR(INDEX($O2:$O986,MATCH(ROWS($T$2:T55),$U2:$U986,0)),"")</f>
        <v/>
      </c>
    </row>
    <row r="56" spans="1:22" x14ac:dyDescent="0.25">
      <c r="A56" s="80">
        <v>26</v>
      </c>
      <c r="B56" s="81" t="s">
        <v>926</v>
      </c>
      <c r="C56" s="82" t="s">
        <v>278</v>
      </c>
      <c r="D56" s="67" t="s">
        <v>113</v>
      </c>
      <c r="E56" s="67" t="s">
        <v>927</v>
      </c>
      <c r="F56" s="82" t="s">
        <v>280</v>
      </c>
      <c r="G56" s="83" t="s">
        <v>928</v>
      </c>
      <c r="H56" s="84" t="s">
        <v>117</v>
      </c>
      <c r="I56" s="82">
        <v>5</v>
      </c>
      <c r="J56" s="85"/>
      <c r="K56" s="99">
        <v>77.5</v>
      </c>
      <c r="L56" s="86">
        <v>155</v>
      </c>
      <c r="M56" s="86">
        <v>154.94999999999999</v>
      </c>
      <c r="N56" s="86">
        <f t="shared" si="1"/>
        <v>0</v>
      </c>
      <c r="O56" s="97" t="s">
        <v>929</v>
      </c>
      <c r="P56" s="98" t="s">
        <v>120</v>
      </c>
      <c r="Q56" s="44">
        <f>--ISNUMBER(IFERROR(SEARCH(Orders!$E$18,O56,1),""))</f>
        <v>1</v>
      </c>
      <c r="R56" s="44">
        <f>IF(Q56=1,COUNTIF($Q$2:Q56,1),"")</f>
        <v>55</v>
      </c>
      <c r="S56" s="44" t="str">
        <f>IFERROR(INDEX($O2:$O986,MATCH(ROWS($Q$2:Q56),$R2:$R986,0)),"")</f>
        <v>Wfw21lc1-001-M  W Lucie Chelsea</v>
      </c>
      <c r="T56" t="str">
        <f>IF(Orders!$B$20=$A$56, 1, "")</f>
        <v/>
      </c>
      <c r="U56" t="str">
        <f>IF(T56=1,COUNTIF($T$2:T56,1),"")</f>
        <v/>
      </c>
      <c r="V56" t="str">
        <f>IFERROR(INDEX($O2:$O986,MATCH(ROWS($T$2:T56),$U2:$U986,0)),"")</f>
        <v/>
      </c>
    </row>
    <row r="57" spans="1:22" x14ac:dyDescent="0.25">
      <c r="A57" s="80">
        <v>26</v>
      </c>
      <c r="B57" s="81" t="s">
        <v>942</v>
      </c>
      <c r="C57" s="82" t="s">
        <v>403</v>
      </c>
      <c r="D57" s="67" t="s">
        <v>113</v>
      </c>
      <c r="E57" s="67" t="s">
        <v>927</v>
      </c>
      <c r="F57" s="82" t="s">
        <v>404</v>
      </c>
      <c r="G57" s="83" t="s">
        <v>943</v>
      </c>
      <c r="H57" s="84" t="s">
        <v>117</v>
      </c>
      <c r="I57" s="82">
        <v>5</v>
      </c>
      <c r="J57" s="85"/>
      <c r="K57" s="99">
        <v>77.5</v>
      </c>
      <c r="L57" s="86">
        <v>155</v>
      </c>
      <c r="M57" s="86">
        <v>154.94999999999999</v>
      </c>
      <c r="N57" s="86">
        <f t="shared" si="1"/>
        <v>0</v>
      </c>
      <c r="O57" s="97" t="s">
        <v>944</v>
      </c>
      <c r="P57" s="98" t="s">
        <v>120</v>
      </c>
      <c r="Q57" s="44">
        <f>--ISNUMBER(IFERROR(SEARCH(Orders!$E$18,O57,1),""))</f>
        <v>1</v>
      </c>
      <c r="R57" s="44">
        <f>IF(Q57=1,COUNTIF($Q$2:Q57,1),"")</f>
        <v>56</v>
      </c>
      <c r="S57" s="44" t="str">
        <f>IFERROR(INDEX($O2:$O986,MATCH(ROWS($Q$2:Q57),$R2:$R986,0)),"")</f>
        <v>Wfw21lc2-240-M  W Lucie Chelsea</v>
      </c>
      <c r="T57" t="str">
        <f>IF(Orders!$B$20=$A$57, 1, "")</f>
        <v/>
      </c>
      <c r="U57" t="str">
        <f>IF(T57=1,COUNTIF($T$2:T57,1),"")</f>
        <v/>
      </c>
      <c r="V57" t="str">
        <f>IFERROR(INDEX($O2:$O986,MATCH(ROWS($T$2:T57),$U2:$U986,0)),"")</f>
        <v/>
      </c>
    </row>
    <row r="58" spans="1:22" x14ac:dyDescent="0.25">
      <c r="A58" s="80">
        <v>18</v>
      </c>
      <c r="B58" s="81" t="s">
        <v>957</v>
      </c>
      <c r="C58" s="82" t="s">
        <v>149</v>
      </c>
      <c r="D58" s="67" t="s">
        <v>113</v>
      </c>
      <c r="E58" s="67" t="s">
        <v>958</v>
      </c>
      <c r="F58" s="82" t="s">
        <v>151</v>
      </c>
      <c r="G58" s="83" t="s">
        <v>959</v>
      </c>
      <c r="H58" s="84" t="s">
        <v>117</v>
      </c>
      <c r="I58" s="82">
        <v>6</v>
      </c>
      <c r="J58" s="85"/>
      <c r="K58" s="99">
        <v>75</v>
      </c>
      <c r="L58" s="86">
        <v>150</v>
      </c>
      <c r="M58" s="86">
        <v>149.94999999999999</v>
      </c>
      <c r="N58" s="86">
        <f t="shared" si="1"/>
        <v>0</v>
      </c>
      <c r="O58" s="97" t="s">
        <v>960</v>
      </c>
      <c r="P58" s="98" t="s">
        <v>120</v>
      </c>
      <c r="Q58" s="44">
        <f>--ISNUMBER(IFERROR(SEARCH(Orders!$E$18,O58,1),""))</f>
        <v>1</v>
      </c>
      <c r="R58" s="44">
        <f>IF(Q58=1,COUNTIF($Q$2:Q58,1),"")</f>
        <v>57</v>
      </c>
      <c r="S58" s="44" t="str">
        <f>IFERROR(INDEX($O2:$O986,MATCH(ROWS($Q$2:Q58),$R2:$R986,0)),"")</f>
        <v>Wss21tw1-988-M  W Thatcher Low Wp</v>
      </c>
      <c r="T58" t="str">
        <f>IF(Orders!$B$20=$A$58, 1, "")</f>
        <v/>
      </c>
      <c r="U58" t="str">
        <f>IF(T58=1,COUNTIF($T$2:T58,1),"")</f>
        <v/>
      </c>
      <c r="V58" t="str">
        <f>IFERROR(INDEX($O2:$O986,MATCH(ROWS($T$2:T58),$U2:$U986,0)),"")</f>
        <v/>
      </c>
    </row>
    <row r="59" spans="1:22" x14ac:dyDescent="0.25">
      <c r="A59" s="80">
        <v>18</v>
      </c>
      <c r="B59" s="81" t="s">
        <v>971</v>
      </c>
      <c r="C59" s="82" t="s">
        <v>200</v>
      </c>
      <c r="D59" s="67" t="s">
        <v>113</v>
      </c>
      <c r="E59" s="67" t="s">
        <v>958</v>
      </c>
      <c r="F59" s="82" t="s">
        <v>201</v>
      </c>
      <c r="G59" s="83" t="s">
        <v>972</v>
      </c>
      <c r="H59" s="84" t="s">
        <v>377</v>
      </c>
      <c r="I59" s="82">
        <v>6</v>
      </c>
      <c r="J59" s="85"/>
      <c r="K59" s="99">
        <v>75</v>
      </c>
      <c r="L59" s="86">
        <v>150</v>
      </c>
      <c r="M59" s="86">
        <v>149.94999999999999</v>
      </c>
      <c r="N59" s="86">
        <f t="shared" si="1"/>
        <v>0</v>
      </c>
      <c r="O59" s="97" t="s">
        <v>973</v>
      </c>
      <c r="P59" s="98" t="s">
        <v>120</v>
      </c>
      <c r="Q59" s="44">
        <f>--ISNUMBER(IFERROR(SEARCH(Orders!$E$18,O59,1),""))</f>
        <v>1</v>
      </c>
      <c r="R59" s="44">
        <f>IF(Q59=1,COUNTIF($Q$2:Q59,1),"")</f>
        <v>58</v>
      </c>
      <c r="S59" s="44" t="str">
        <f>IFERROR(INDEX($O2:$O986,MATCH(ROWS($Q$2:Q59),$R2:$R986,0)),"")</f>
        <v>W80004-235-M  W Thatcher Low Wp</v>
      </c>
      <c r="T59" t="str">
        <f>IF(Orders!$B$20=$A$59, 1, "")</f>
        <v/>
      </c>
      <c r="U59" t="str">
        <f>IF(T59=1,COUNTIF($T$2:T59,1),"")</f>
        <v/>
      </c>
      <c r="V59" t="str">
        <f>IFERROR(INDEX($O2:$O986,MATCH(ROWS($T$2:T59),$U2:$U986,0)),"")</f>
        <v/>
      </c>
    </row>
    <row r="60" spans="1:22" x14ac:dyDescent="0.25">
      <c r="A60" s="80">
        <v>18</v>
      </c>
      <c r="B60" s="81" t="s">
        <v>971</v>
      </c>
      <c r="C60" s="82" t="s">
        <v>984</v>
      </c>
      <c r="D60" s="67" t="s">
        <v>113</v>
      </c>
      <c r="E60" s="67" t="s">
        <v>958</v>
      </c>
      <c r="F60" s="82" t="s">
        <v>985</v>
      </c>
      <c r="G60" s="83" t="s">
        <v>986</v>
      </c>
      <c r="H60" s="84" t="s">
        <v>377</v>
      </c>
      <c r="I60" s="82">
        <v>6</v>
      </c>
      <c r="J60" s="85"/>
      <c r="K60" s="99">
        <v>75</v>
      </c>
      <c r="L60" s="86">
        <v>150</v>
      </c>
      <c r="M60" s="86">
        <v>149.94999999999999</v>
      </c>
      <c r="N60" s="86">
        <f t="shared" si="1"/>
        <v>0</v>
      </c>
      <c r="O60" s="97" t="s">
        <v>987</v>
      </c>
      <c r="P60" s="98" t="s">
        <v>120</v>
      </c>
      <c r="Q60" s="44">
        <f>--ISNUMBER(IFERROR(SEARCH(Orders!$E$18,O60,1),""))</f>
        <v>1</v>
      </c>
      <c r="R60" s="44">
        <f>IF(Q60=1,COUNTIF($Q$2:Q60,1),"")</f>
        <v>59</v>
      </c>
      <c r="S60" s="44" t="str">
        <f>IFERROR(INDEX($O2:$O986,MATCH(ROWS($Q$2:Q60),$R2:$R986,0)),"")</f>
        <v>W80004-260-M  W Thatcher Low Wp</v>
      </c>
      <c r="T60" t="str">
        <f>IF(Orders!$B$20=$A$60, 1, "")</f>
        <v/>
      </c>
      <c r="U60" t="str">
        <f>IF(T60=1,COUNTIF($T$2:T60,1),"")</f>
        <v/>
      </c>
      <c r="V60" t="str">
        <f>IFERROR(INDEX($O2:$O986,MATCH(ROWS($T$2:T60),$U2:$U986,0)),"")</f>
        <v/>
      </c>
    </row>
    <row r="61" spans="1:22" x14ac:dyDescent="0.25">
      <c r="A61" s="80">
        <v>0</v>
      </c>
      <c r="B61" s="81" t="s">
        <v>998</v>
      </c>
      <c r="C61" s="82" t="s">
        <v>999</v>
      </c>
      <c r="D61" s="67" t="s">
        <v>113</v>
      </c>
      <c r="E61" s="67" t="s">
        <v>1000</v>
      </c>
      <c r="F61" s="82" t="s">
        <v>1001</v>
      </c>
      <c r="G61" s="83" t="s">
        <v>1002</v>
      </c>
      <c r="H61" s="84" t="s">
        <v>377</v>
      </c>
      <c r="I61" s="82">
        <v>6</v>
      </c>
      <c r="J61" s="85"/>
      <c r="K61" s="99">
        <v>65</v>
      </c>
      <c r="L61" s="86">
        <v>130</v>
      </c>
      <c r="M61" s="86">
        <v>129.94999999999999</v>
      </c>
      <c r="N61" s="86">
        <f t="shared" si="1"/>
        <v>0</v>
      </c>
      <c r="O61" s="97" t="s">
        <v>1003</v>
      </c>
      <c r="P61" s="98" t="s">
        <v>120</v>
      </c>
      <c r="Q61" s="44">
        <f>--ISNUMBER(IFERROR(SEARCH(Orders!$E$18,O61,1),""))</f>
        <v>1</v>
      </c>
      <c r="R61" s="44">
        <f>IF(Q61=1,COUNTIF($Q$2:Q61,1),"")</f>
        <v>60</v>
      </c>
      <c r="S61" s="44" t="str">
        <f>IFERROR(INDEX($O2:$O986,MATCH(ROWS($Q$2:Q61),$R2:$R986,0)),"")</f>
        <v>W80005-062-M  W Cascade Trail Low</v>
      </c>
      <c r="T61">
        <f>IF(Orders!$B$20=$A$61, 1, "")</f>
        <v>1</v>
      </c>
      <c r="U61">
        <f>IF(T61=1,COUNTIF($T$2:T61,1),"")</f>
        <v>3</v>
      </c>
      <c r="V61" t="str">
        <f>IFERROR(INDEX($O2:$O986,MATCH(ROWS($T$2:T61),$U2:$U986,0)),"")</f>
        <v/>
      </c>
    </row>
    <row r="62" spans="1:22" x14ac:dyDescent="0.25">
      <c r="A62" s="80">
        <v>0</v>
      </c>
      <c r="B62" s="81" t="s">
        <v>998</v>
      </c>
      <c r="C62" s="82" t="s">
        <v>1014</v>
      </c>
      <c r="D62" s="67" t="s">
        <v>113</v>
      </c>
      <c r="E62" s="67" t="s">
        <v>1000</v>
      </c>
      <c r="F62" s="82" t="s">
        <v>1015</v>
      </c>
      <c r="G62" s="83" t="s">
        <v>1016</v>
      </c>
      <c r="H62" s="84" t="s">
        <v>377</v>
      </c>
      <c r="I62" s="82">
        <v>6</v>
      </c>
      <c r="J62" s="85"/>
      <c r="K62" s="99">
        <v>65</v>
      </c>
      <c r="L62" s="86">
        <v>130</v>
      </c>
      <c r="M62" s="86">
        <v>129.94999999999999</v>
      </c>
      <c r="N62" s="86">
        <f t="shared" si="1"/>
        <v>0</v>
      </c>
      <c r="O62" s="97" t="s">
        <v>1017</v>
      </c>
      <c r="P62" s="98" t="s">
        <v>120</v>
      </c>
      <c r="Q62" s="44">
        <f>--ISNUMBER(IFERROR(SEARCH(Orders!$E$18,O62,1),""))</f>
        <v>1</v>
      </c>
      <c r="R62" s="44">
        <f>IF(Q62=1,COUNTIF($Q$2:Q62,1),"")</f>
        <v>61</v>
      </c>
      <c r="S62" s="44" t="str">
        <f>IFERROR(INDEX($O2:$O986,MATCH(ROWS($Q$2:Q62),$R2:$R986,0)),"")</f>
        <v>W80005-450-M  W Cascade Trail Low</v>
      </c>
      <c r="T62">
        <f>IF(Orders!$B$20=$A$62, 1, "")</f>
        <v>1</v>
      </c>
      <c r="U62">
        <f>IF(T62=1,COUNTIF($T$2:T62,1),"")</f>
        <v>4</v>
      </c>
      <c r="V62" t="str">
        <f>IFERROR(INDEX($O2:$O986,MATCH(ROWS($T$2:T62),$U2:$U986,0)),"")</f>
        <v/>
      </c>
    </row>
    <row r="63" spans="1:22" x14ac:dyDescent="0.25">
      <c r="A63" s="80">
        <v>19</v>
      </c>
      <c r="B63" s="81" t="s">
        <v>1028</v>
      </c>
      <c r="C63" s="82" t="s">
        <v>403</v>
      </c>
      <c r="D63" s="67" t="s">
        <v>113</v>
      </c>
      <c r="E63" s="67" t="s">
        <v>1029</v>
      </c>
      <c r="F63" s="82" t="s">
        <v>404</v>
      </c>
      <c r="G63" s="83" t="s">
        <v>1030</v>
      </c>
      <c r="H63" s="84" t="s">
        <v>377</v>
      </c>
      <c r="I63" s="82">
        <v>6</v>
      </c>
      <c r="J63" s="85"/>
      <c r="K63" s="99">
        <v>60</v>
      </c>
      <c r="L63" s="86">
        <v>120</v>
      </c>
      <c r="M63" s="86">
        <v>119.95</v>
      </c>
      <c r="N63" s="86">
        <f t="shared" si="1"/>
        <v>0</v>
      </c>
      <c r="O63" s="97" t="s">
        <v>1031</v>
      </c>
      <c r="P63" s="98" t="s">
        <v>120</v>
      </c>
      <c r="Q63" s="44">
        <f>--ISNUMBER(IFERROR(SEARCH(Orders!$E$18,O63,1),""))</f>
        <v>1</v>
      </c>
      <c r="R63" s="44">
        <f>IF(Q63=1,COUNTIF($Q$2:Q63,1),"")</f>
        <v>62</v>
      </c>
      <c r="S63" s="44" t="str">
        <f>IFERROR(INDEX($O2:$O986,MATCH(ROWS($Q$2:Q63),$R2:$R986,0)),"")</f>
        <v>W80006-240-M  W Thatcher Low</v>
      </c>
      <c r="T63" t="str">
        <f>IF(Orders!$B$20=$A$63, 1, "")</f>
        <v/>
      </c>
      <c r="U63" t="str">
        <f>IF(T63=1,COUNTIF($T$2:T63,1),"")</f>
        <v/>
      </c>
      <c r="V63" t="str">
        <f>IFERROR(INDEX($O2:$O986,MATCH(ROWS($T$2:T63),$U2:$U986,0)),"")</f>
        <v/>
      </c>
    </row>
    <row r="64" spans="1:22" x14ac:dyDescent="0.25">
      <c r="A64" s="80">
        <v>19</v>
      </c>
      <c r="B64" s="81" t="s">
        <v>1028</v>
      </c>
      <c r="C64" s="82" t="s">
        <v>663</v>
      </c>
      <c r="D64" s="67" t="s">
        <v>113</v>
      </c>
      <c r="E64" s="67" t="s">
        <v>1029</v>
      </c>
      <c r="F64" s="82" t="s">
        <v>664</v>
      </c>
      <c r="G64" s="83" t="s">
        <v>1042</v>
      </c>
      <c r="H64" s="84" t="s">
        <v>377</v>
      </c>
      <c r="I64" s="82">
        <v>6</v>
      </c>
      <c r="J64" s="85"/>
      <c r="K64" s="99">
        <v>60</v>
      </c>
      <c r="L64" s="86">
        <v>120</v>
      </c>
      <c r="M64" s="86">
        <v>119.95</v>
      </c>
      <c r="N64" s="86">
        <f t="shared" si="1"/>
        <v>0</v>
      </c>
      <c r="O64" s="97" t="s">
        <v>1043</v>
      </c>
      <c r="P64" s="98" t="s">
        <v>120</v>
      </c>
      <c r="Q64" s="44">
        <f>--ISNUMBER(IFERROR(SEARCH(Orders!$E$18,O64,1),""))</f>
        <v>1</v>
      </c>
      <c r="R64" s="44">
        <f>IF(Q64=1,COUNTIF($Q$2:Q64,1),"")</f>
        <v>63</v>
      </c>
      <c r="S64" s="44" t="str">
        <f>IFERROR(INDEX($O2:$O986,MATCH(ROWS($Q$2:Q64),$R2:$R986,0)),"")</f>
        <v>W80006-261-M  W Thatcher Low</v>
      </c>
      <c r="T64" t="str">
        <f>IF(Orders!$B$20=$A$64, 1, "")</f>
        <v/>
      </c>
      <c r="U64" t="str">
        <f>IF(T64=1,COUNTIF($T$2:T64,1),"")</f>
        <v/>
      </c>
      <c r="V64" t="str">
        <f>IFERROR(INDEX($O2:$O986,MATCH(ROWS($T$2:T64),$U2:$U986,0)),"")</f>
        <v/>
      </c>
    </row>
    <row r="65" spans="1:22" x14ac:dyDescent="0.25">
      <c r="A65" s="80">
        <v>24</v>
      </c>
      <c r="B65" s="81" t="s">
        <v>1054</v>
      </c>
      <c r="C65" s="82" t="s">
        <v>278</v>
      </c>
      <c r="D65" s="67" t="s">
        <v>113</v>
      </c>
      <c r="E65" s="67" t="s">
        <v>1055</v>
      </c>
      <c r="F65" s="82" t="s">
        <v>280</v>
      </c>
      <c r="G65" s="83" t="s">
        <v>1056</v>
      </c>
      <c r="H65" s="84" t="s">
        <v>377</v>
      </c>
      <c r="I65" s="82">
        <v>6</v>
      </c>
      <c r="J65" s="85"/>
      <c r="K65" s="99">
        <v>87.5</v>
      </c>
      <c r="L65" s="86">
        <v>175</v>
      </c>
      <c r="M65" s="86">
        <v>174.95</v>
      </c>
      <c r="N65" s="86">
        <f t="shared" si="1"/>
        <v>0</v>
      </c>
      <c r="O65" s="97" t="s">
        <v>1057</v>
      </c>
      <c r="P65" s="98" t="s">
        <v>120</v>
      </c>
      <c r="Q65" s="44">
        <f>--ISNUMBER(IFERROR(SEARCH(Orders!$E$18,O65,1),""))</f>
        <v>1</v>
      </c>
      <c r="R65" s="44">
        <f>IF(Q65=1,COUNTIF($Q$2:Q65,1),"")</f>
        <v>64</v>
      </c>
      <c r="S65" s="44" t="str">
        <f>IFERROR(INDEX($O2:$O986,MATCH(ROWS($Q$2:Q65),$R2:$R986,0)),"")</f>
        <v>W80017-001-M  W Sofia Lace</v>
      </c>
      <c r="T65" t="str">
        <f>IF(Orders!$B$20=$A$65, 1, "")</f>
        <v/>
      </c>
      <c r="U65" t="str">
        <f>IF(T65=1,COUNTIF($T$2:T65,1),"")</f>
        <v/>
      </c>
      <c r="V65" t="str">
        <f>IFERROR(INDEX($O2:$O986,MATCH(ROWS($T$2:T65),$U2:$U986,0)),"")</f>
        <v/>
      </c>
    </row>
    <row r="66" spans="1:22" x14ac:dyDescent="0.25">
      <c r="A66" s="80">
        <v>24</v>
      </c>
      <c r="B66" s="81" t="s">
        <v>1054</v>
      </c>
      <c r="C66" s="82" t="s">
        <v>200</v>
      </c>
      <c r="D66" s="67" t="s">
        <v>113</v>
      </c>
      <c r="E66" s="67" t="s">
        <v>1055</v>
      </c>
      <c r="F66" s="82" t="s">
        <v>201</v>
      </c>
      <c r="G66" s="83" t="s">
        <v>1068</v>
      </c>
      <c r="H66" s="84" t="s">
        <v>377</v>
      </c>
      <c r="I66" s="82">
        <v>6</v>
      </c>
      <c r="J66" s="85"/>
      <c r="K66" s="99">
        <v>87.5</v>
      </c>
      <c r="L66" s="86">
        <v>175</v>
      </c>
      <c r="M66" s="86">
        <v>174.95</v>
      </c>
      <c r="N66" s="86">
        <f t="shared" ref="N66:N84" si="2">J66*K66</f>
        <v>0</v>
      </c>
      <c r="O66" s="97" t="s">
        <v>1069</v>
      </c>
      <c r="P66" s="98" t="s">
        <v>120</v>
      </c>
      <c r="Q66" s="44">
        <f>--ISNUMBER(IFERROR(SEARCH(Orders!$E$18,O66,1),""))</f>
        <v>1</v>
      </c>
      <c r="R66" s="44">
        <f>IF(Q66=1,COUNTIF($Q$2:Q66,1),"")</f>
        <v>65</v>
      </c>
      <c r="S66" s="44" t="str">
        <f>IFERROR(INDEX($O2:$O986,MATCH(ROWS($Q$2:Q66),$R2:$R986,0)),"")</f>
        <v>W80017-235-M  W Sofia Lace</v>
      </c>
      <c r="T66" t="str">
        <f>IF(Orders!$B$20=$A$66, 1, "")</f>
        <v/>
      </c>
      <c r="U66" t="str">
        <f>IF(T66=1,COUNTIF($T$2:T66,1),"")</f>
        <v/>
      </c>
      <c r="V66" t="str">
        <f>IFERROR(INDEX($O2:$O986,MATCH(ROWS($T$2:T66),$U2:$U986,0)),"")</f>
        <v/>
      </c>
    </row>
    <row r="67" spans="1:22" x14ac:dyDescent="0.25">
      <c r="A67" s="80">
        <v>24</v>
      </c>
      <c r="B67" s="81" t="s">
        <v>1054</v>
      </c>
      <c r="C67" s="82" t="s">
        <v>418</v>
      </c>
      <c r="D67" s="67" t="s">
        <v>113</v>
      </c>
      <c r="E67" s="67" t="s">
        <v>1055</v>
      </c>
      <c r="F67" s="82" t="s">
        <v>419</v>
      </c>
      <c r="G67" s="83" t="s">
        <v>1080</v>
      </c>
      <c r="H67" s="84" t="s">
        <v>377</v>
      </c>
      <c r="I67" s="82">
        <v>6</v>
      </c>
      <c r="J67" s="85"/>
      <c r="K67" s="99">
        <v>87.5</v>
      </c>
      <c r="L67" s="86">
        <v>175</v>
      </c>
      <c r="M67" s="86">
        <v>174.95</v>
      </c>
      <c r="N67" s="86">
        <f t="shared" si="2"/>
        <v>0</v>
      </c>
      <c r="O67" s="97" t="s">
        <v>1081</v>
      </c>
      <c r="P67" s="98" t="s">
        <v>120</v>
      </c>
      <c r="Q67" s="44">
        <f>--ISNUMBER(IFERROR(SEARCH(Orders!$E$18,O67,1),""))</f>
        <v>1</v>
      </c>
      <c r="R67" s="44">
        <f>IF(Q67=1,COUNTIF($Q$2:Q67,1),"")</f>
        <v>66</v>
      </c>
      <c r="S67" s="44" t="str">
        <f>IFERROR(INDEX($O2:$O986,MATCH(ROWS($Q$2:Q67),$R2:$R986,0)),"")</f>
        <v>W80017-305-M  W Sofia Lace</v>
      </c>
      <c r="T67" t="str">
        <f>IF(Orders!$B$20=$A$67, 1, "")</f>
        <v/>
      </c>
      <c r="U67" t="str">
        <f>IF(T67=1,COUNTIF($T$2:T67,1),"")</f>
        <v/>
      </c>
      <c r="V67" t="str">
        <f>IFERROR(INDEX($O2:$O986,MATCH(ROWS($T$2:T67),$U2:$U986,0)),"")</f>
        <v/>
      </c>
    </row>
    <row r="68" spans="1:22" x14ac:dyDescent="0.25">
      <c r="A68" s="80">
        <v>20</v>
      </c>
      <c r="B68" s="81" t="s">
        <v>1092</v>
      </c>
      <c r="C68" s="82" t="s">
        <v>278</v>
      </c>
      <c r="D68" s="67" t="s">
        <v>113</v>
      </c>
      <c r="E68" s="67" t="s">
        <v>1093</v>
      </c>
      <c r="F68" s="82" t="s">
        <v>280</v>
      </c>
      <c r="G68" s="83" t="s">
        <v>1094</v>
      </c>
      <c r="H68" s="84" t="s">
        <v>377</v>
      </c>
      <c r="I68" s="82">
        <v>6</v>
      </c>
      <c r="J68" s="85"/>
      <c r="K68" s="99">
        <v>75</v>
      </c>
      <c r="L68" s="86">
        <v>150</v>
      </c>
      <c r="M68" s="86">
        <v>149.94999999999999</v>
      </c>
      <c r="N68" s="86">
        <f t="shared" si="2"/>
        <v>0</v>
      </c>
      <c r="O68" s="97" t="s">
        <v>1095</v>
      </c>
      <c r="P68" s="98" t="s">
        <v>120</v>
      </c>
      <c r="Q68" s="44">
        <f>--ISNUMBER(IFERROR(SEARCH(Orders!$E$18,O68,1),""))</f>
        <v>1</v>
      </c>
      <c r="R68" s="44">
        <f>IF(Q68=1,COUNTIF($Q$2:Q68,1),"")</f>
        <v>67</v>
      </c>
      <c r="S68" s="44" t="str">
        <f>IFERROR(INDEX($O2:$O986,MATCH(ROWS($Q$2:Q68),$R2:$R986,0)),"")</f>
        <v>W80019-001-M  W Cascade Trail Mid</v>
      </c>
      <c r="T68" t="str">
        <f>IF(Orders!$B$20=$A$68, 1, "")</f>
        <v/>
      </c>
      <c r="U68" t="str">
        <f>IF(T68=1,COUNTIF($T$2:T68,1),"")</f>
        <v/>
      </c>
      <c r="V68" t="str">
        <f>IFERROR(INDEX($O2:$O986,MATCH(ROWS($T$2:T68),$U2:$U986,0)),"")</f>
        <v/>
      </c>
    </row>
    <row r="69" spans="1:22" x14ac:dyDescent="0.25">
      <c r="A69" s="80">
        <v>20</v>
      </c>
      <c r="B69" s="81" t="s">
        <v>1092</v>
      </c>
      <c r="C69" s="82" t="s">
        <v>418</v>
      </c>
      <c r="D69" s="67" t="s">
        <v>113</v>
      </c>
      <c r="E69" s="67" t="s">
        <v>1093</v>
      </c>
      <c r="F69" s="82" t="s">
        <v>419</v>
      </c>
      <c r="G69" s="83" t="s">
        <v>1106</v>
      </c>
      <c r="H69" s="84" t="s">
        <v>377</v>
      </c>
      <c r="I69" s="82">
        <v>6</v>
      </c>
      <c r="J69" s="85"/>
      <c r="K69" s="99">
        <v>75</v>
      </c>
      <c r="L69" s="86">
        <v>150</v>
      </c>
      <c r="M69" s="86">
        <v>149.94999999999999</v>
      </c>
      <c r="N69" s="86">
        <f t="shared" si="2"/>
        <v>0</v>
      </c>
      <c r="O69" s="97" t="s">
        <v>1107</v>
      </c>
      <c r="P69" s="98" t="s">
        <v>120</v>
      </c>
      <c r="Q69" s="44">
        <f>--ISNUMBER(IFERROR(SEARCH(Orders!$E$18,O69,1),""))</f>
        <v>1</v>
      </c>
      <c r="R69" s="44">
        <f>IF(Q69=1,COUNTIF($Q$2:Q69,1),"")</f>
        <v>68</v>
      </c>
      <c r="S69" s="44" t="str">
        <f>IFERROR(INDEX($O2:$O986,MATCH(ROWS($Q$2:Q69),$R2:$R986,0)),"")</f>
        <v>W80019-305-M  W Cascade Trail Mid</v>
      </c>
      <c r="T69" t="str">
        <f>IF(Orders!$B$20=$A$69, 1, "")</f>
        <v/>
      </c>
      <c r="U69" t="str">
        <f>IF(T69=1,COUNTIF($T$2:T69,1),"")</f>
        <v/>
      </c>
      <c r="V69" t="str">
        <f>IFERROR(INDEX($O2:$O986,MATCH(ROWS($T$2:T69),$U2:$U986,0)),"")</f>
        <v/>
      </c>
    </row>
    <row r="70" spans="1:22" x14ac:dyDescent="0.25">
      <c r="A70" s="80">
        <v>20</v>
      </c>
      <c r="B70" s="81" t="s">
        <v>1092</v>
      </c>
      <c r="C70" s="82" t="s">
        <v>1014</v>
      </c>
      <c r="D70" s="67" t="s">
        <v>113</v>
      </c>
      <c r="E70" s="67" t="s">
        <v>1093</v>
      </c>
      <c r="F70" s="82" t="s">
        <v>1015</v>
      </c>
      <c r="G70" s="83" t="s">
        <v>1118</v>
      </c>
      <c r="H70" s="84" t="s">
        <v>377</v>
      </c>
      <c r="I70" s="82">
        <v>6</v>
      </c>
      <c r="J70" s="85"/>
      <c r="K70" s="99">
        <v>75</v>
      </c>
      <c r="L70" s="86">
        <v>150</v>
      </c>
      <c r="M70" s="86">
        <v>149.94999999999999</v>
      </c>
      <c r="N70" s="86">
        <f t="shared" si="2"/>
        <v>0</v>
      </c>
      <c r="O70" s="97" t="s">
        <v>1119</v>
      </c>
      <c r="P70" s="98" t="s">
        <v>120</v>
      </c>
      <c r="Q70" s="44">
        <f>--ISNUMBER(IFERROR(SEARCH(Orders!$E$18,O70,1),""))</f>
        <v>1</v>
      </c>
      <c r="R70" s="44">
        <f>IF(Q70=1,COUNTIF($Q$2:Q70,1),"")</f>
        <v>69</v>
      </c>
      <c r="S70" s="44" t="str">
        <f>IFERROR(INDEX($O2:$O986,MATCH(ROWS($Q$2:Q70),$R2:$R986,0)),"")</f>
        <v>W80019-450-M  W Cascade Trail Mid</v>
      </c>
      <c r="T70" t="str">
        <f>IF(Orders!$B$20=$A$70, 1, "")</f>
        <v/>
      </c>
      <c r="U70" t="str">
        <f>IF(T70=1,COUNTIF($T$2:T70,1),"")</f>
        <v/>
      </c>
      <c r="V70" t="str">
        <f>IFERROR(INDEX($O2:$O986,MATCH(ROWS($T$2:T70),$U2:$U986,0)),"")</f>
        <v/>
      </c>
    </row>
    <row r="71" spans="1:22" x14ac:dyDescent="0.25">
      <c r="A71" s="80">
        <v>27</v>
      </c>
      <c r="B71" s="81" t="s">
        <v>1130</v>
      </c>
      <c r="C71" s="82" t="s">
        <v>1131</v>
      </c>
      <c r="D71" s="67" t="s">
        <v>113</v>
      </c>
      <c r="E71" s="67" t="s">
        <v>869</v>
      </c>
      <c r="F71" s="82" t="s">
        <v>1132</v>
      </c>
      <c r="G71" s="83" t="s">
        <v>1133</v>
      </c>
      <c r="H71" s="84" t="s">
        <v>377</v>
      </c>
      <c r="I71" s="82">
        <v>5</v>
      </c>
      <c r="J71" s="85"/>
      <c r="K71" s="99">
        <v>75</v>
      </c>
      <c r="L71" s="86">
        <v>150</v>
      </c>
      <c r="M71" s="86">
        <v>149.94999999999999</v>
      </c>
      <c r="N71" s="86">
        <f t="shared" si="2"/>
        <v>0</v>
      </c>
      <c r="O71" s="97" t="s">
        <v>1134</v>
      </c>
      <c r="P71" s="98" t="s">
        <v>120</v>
      </c>
      <c r="Q71" s="44">
        <f>--ISNUMBER(IFERROR(SEARCH(Orders!$E$18,O71,1),""))</f>
        <v>1</v>
      </c>
      <c r="R71" s="44">
        <f>IF(Q71=1,COUNTIF($Q$2:Q71,1),"")</f>
        <v>70</v>
      </c>
      <c r="S71" s="44" t="str">
        <f>IFERROR(INDEX($O2:$O986,MATCH(ROWS($Q$2:Q71),$R2:$R986,0)),"")</f>
        <v>W80020-451-M  W Lucie Mid</v>
      </c>
      <c r="T71" t="str">
        <f>IF(Orders!$B$20=$A$71, 1, "")</f>
        <v/>
      </c>
      <c r="U71" t="str">
        <f>IF(T71=1,COUNTIF($T$2:T71,1),"")</f>
        <v/>
      </c>
      <c r="V71" t="str">
        <f>IFERROR(INDEX($O2:$O986,MATCH(ROWS($T$2:T71),$U2:$U986,0)),"")</f>
        <v/>
      </c>
    </row>
    <row r="72" spans="1:22" x14ac:dyDescent="0.25">
      <c r="A72" s="80">
        <v>26</v>
      </c>
      <c r="B72" s="81" t="s">
        <v>1147</v>
      </c>
      <c r="C72" s="82" t="s">
        <v>418</v>
      </c>
      <c r="D72" s="67" t="s">
        <v>113</v>
      </c>
      <c r="E72" s="67" t="s">
        <v>927</v>
      </c>
      <c r="F72" s="82" t="s">
        <v>419</v>
      </c>
      <c r="G72" s="83" t="s">
        <v>1148</v>
      </c>
      <c r="H72" s="84" t="s">
        <v>377</v>
      </c>
      <c r="I72" s="82">
        <v>5</v>
      </c>
      <c r="J72" s="85"/>
      <c r="K72" s="99">
        <v>77.5</v>
      </c>
      <c r="L72" s="86">
        <v>155</v>
      </c>
      <c r="M72" s="86">
        <v>154.94999999999999</v>
      </c>
      <c r="N72" s="86">
        <f t="shared" si="2"/>
        <v>0</v>
      </c>
      <c r="O72" s="97" t="s">
        <v>1149</v>
      </c>
      <c r="P72" s="98" t="s">
        <v>120</v>
      </c>
      <c r="Q72" s="44">
        <f>--ISNUMBER(IFERROR(SEARCH(Orders!$E$18,O72,1),""))</f>
        <v>1</v>
      </c>
      <c r="R72" s="44">
        <f>IF(Q72=1,COUNTIF($Q$2:Q72,1),"")</f>
        <v>71</v>
      </c>
      <c r="S72" s="44" t="str">
        <f>IFERROR(INDEX($O2:$O986,MATCH(ROWS($Q$2:Q72),$R2:$R986,0)),"")</f>
        <v>W80021-305-M  W Lucie Chelsea</v>
      </c>
      <c r="T72" t="str">
        <f>IF(Orders!$B$20=$A$72, 1, "")</f>
        <v/>
      </c>
      <c r="U72" t="str">
        <f>IF(T72=1,COUNTIF($T$2:T72,1),"")</f>
        <v/>
      </c>
      <c r="V72" t="str">
        <f>IFERROR(INDEX($O2:$O986,MATCH(ROWS($T$2:T72),$U2:$U986,0)),"")</f>
        <v/>
      </c>
    </row>
    <row r="73" spans="1:22" x14ac:dyDescent="0.25">
      <c r="A73" s="80">
        <v>26</v>
      </c>
      <c r="B73" s="81" t="s">
        <v>1147</v>
      </c>
      <c r="C73" s="82" t="s">
        <v>1162</v>
      </c>
      <c r="D73" s="67" t="s">
        <v>113</v>
      </c>
      <c r="E73" s="67" t="s">
        <v>927</v>
      </c>
      <c r="F73" s="82" t="s">
        <v>1163</v>
      </c>
      <c r="G73" s="83" t="s">
        <v>1164</v>
      </c>
      <c r="H73" s="84" t="s">
        <v>377</v>
      </c>
      <c r="I73" s="82">
        <v>5</v>
      </c>
      <c r="J73" s="85"/>
      <c r="K73" s="99">
        <v>77.5</v>
      </c>
      <c r="L73" s="86">
        <v>155</v>
      </c>
      <c r="M73" s="86">
        <v>154.94999999999999</v>
      </c>
      <c r="N73" s="86">
        <f t="shared" si="2"/>
        <v>0</v>
      </c>
      <c r="O73" s="97" t="s">
        <v>1165</v>
      </c>
      <c r="P73" s="98" t="s">
        <v>120</v>
      </c>
      <c r="Q73" s="44">
        <f>--ISNUMBER(IFERROR(SEARCH(Orders!$E$18,O73,1),""))</f>
        <v>1</v>
      </c>
      <c r="R73" s="44">
        <f>IF(Q73=1,COUNTIF($Q$2:Q73,1),"")</f>
        <v>72</v>
      </c>
      <c r="S73" s="44" t="str">
        <f>IFERROR(INDEX($O2:$O986,MATCH(ROWS($Q$2:Q73),$R2:$R986,0)),"")</f>
        <v>W80021-337-M  W Lucie Chelsea</v>
      </c>
      <c r="T73" t="str">
        <f>IF(Orders!$B$20=$A$73, 1, "")</f>
        <v/>
      </c>
      <c r="U73" t="str">
        <f>IF(T73=1,COUNTIF($T$2:T73,1),"")</f>
        <v/>
      </c>
      <c r="V73" t="str">
        <f>IFERROR(INDEX($O2:$O986,MATCH(ROWS($T$2:T73),$U2:$U986,0)),"")</f>
        <v/>
      </c>
    </row>
    <row r="74" spans="1:22" x14ac:dyDescent="0.25">
      <c r="A74" s="80">
        <v>17</v>
      </c>
      <c r="B74" s="81" t="s">
        <v>1178</v>
      </c>
      <c r="C74" s="82" t="s">
        <v>1162</v>
      </c>
      <c r="D74" s="67" t="s">
        <v>113</v>
      </c>
      <c r="E74" s="67" t="s">
        <v>900</v>
      </c>
      <c r="F74" s="82" t="s">
        <v>1163</v>
      </c>
      <c r="G74" s="83" t="s">
        <v>1179</v>
      </c>
      <c r="H74" s="84" t="s">
        <v>377</v>
      </c>
      <c r="I74" s="82">
        <v>6</v>
      </c>
      <c r="J74" s="85"/>
      <c r="K74" s="99">
        <v>85</v>
      </c>
      <c r="L74" s="86">
        <v>170</v>
      </c>
      <c r="M74" s="86">
        <v>169.95</v>
      </c>
      <c r="N74" s="86">
        <f t="shared" si="2"/>
        <v>0</v>
      </c>
      <c r="O74" s="97" t="s">
        <v>1180</v>
      </c>
      <c r="P74" s="98" t="s">
        <v>120</v>
      </c>
      <c r="Q74" s="44">
        <f>--ISNUMBER(IFERROR(SEARCH(Orders!$E$18,O74,1),""))</f>
        <v>1</v>
      </c>
      <c r="R74" s="44">
        <f>IF(Q74=1,COUNTIF($Q$2:Q74,1),"")</f>
        <v>73</v>
      </c>
      <c r="S74" s="44" t="str">
        <f>IFERROR(INDEX($O2:$O986,MATCH(ROWS($Q$2:Q74),$R2:$R986,0)),"")</f>
        <v>W80024-337-M  W Thatcher Mid</v>
      </c>
      <c r="T74" t="str">
        <f>IF(Orders!$B$20=$A$74, 1, "")</f>
        <v/>
      </c>
      <c r="U74" t="str">
        <f>IF(T74=1,COUNTIF($T$2:T74,1),"")</f>
        <v/>
      </c>
      <c r="V74" t="str">
        <f>IFERROR(INDEX($O2:$O986,MATCH(ROWS($T$2:T74),$U2:$U986,0)),"")</f>
        <v/>
      </c>
    </row>
    <row r="75" spans="1:22" x14ac:dyDescent="0.25">
      <c r="A75" s="80">
        <v>23</v>
      </c>
      <c r="B75" s="81" t="s">
        <v>1191</v>
      </c>
      <c r="C75" s="82" t="s">
        <v>1192</v>
      </c>
      <c r="D75" s="67" t="s">
        <v>113</v>
      </c>
      <c r="E75" s="67" t="s">
        <v>821</v>
      </c>
      <c r="F75" s="82" t="s">
        <v>1193</v>
      </c>
      <c r="G75" s="83" t="s">
        <v>1194</v>
      </c>
      <c r="H75" s="84" t="s">
        <v>377</v>
      </c>
      <c r="I75" s="82">
        <v>5</v>
      </c>
      <c r="J75" s="85"/>
      <c r="K75" s="99">
        <v>85</v>
      </c>
      <c r="L75" s="86">
        <v>170</v>
      </c>
      <c r="M75" s="86">
        <v>169.95</v>
      </c>
      <c r="N75" s="86">
        <f t="shared" si="2"/>
        <v>0</v>
      </c>
      <c r="O75" s="97" t="s">
        <v>1195</v>
      </c>
      <c r="P75" s="98" t="s">
        <v>120</v>
      </c>
      <c r="Q75" s="44">
        <f>--ISNUMBER(IFERROR(SEARCH(Orders!$E$18,O75,1),""))</f>
        <v>1</v>
      </c>
      <c r="R75" s="44">
        <f>IF(Q75=1,COUNTIF($Q$2:Q75,1),"")</f>
        <v>74</v>
      </c>
      <c r="S75" s="44" t="str">
        <f>IFERROR(INDEX($O2:$O986,MATCH(ROWS($Q$2:Q75),$R2:$R986,0)),"")</f>
        <v>W80025-030-M  W Patch Mid</v>
      </c>
      <c r="T75" t="str">
        <f>IF(Orders!$B$20=$A$75, 1, "")</f>
        <v/>
      </c>
      <c r="U75" t="str">
        <f>IF(T75=1,COUNTIF($T$2:T75,1),"")</f>
        <v/>
      </c>
      <c r="V75" t="str">
        <f>IFERROR(INDEX($O2:$O986,MATCH(ROWS($T$2:T75),$U2:$U986,0)),"")</f>
        <v/>
      </c>
    </row>
    <row r="76" spans="1:22" x14ac:dyDescent="0.25">
      <c r="A76" s="80">
        <v>21</v>
      </c>
      <c r="B76" s="81" t="s">
        <v>1208</v>
      </c>
      <c r="C76" s="82" t="s">
        <v>434</v>
      </c>
      <c r="D76" s="67" t="s">
        <v>113</v>
      </c>
      <c r="E76" s="67" t="s">
        <v>1209</v>
      </c>
      <c r="F76" s="82" t="s">
        <v>436</v>
      </c>
      <c r="G76" s="83" t="s">
        <v>1210</v>
      </c>
      <c r="H76" s="84" t="s">
        <v>377</v>
      </c>
      <c r="I76" s="82">
        <v>6</v>
      </c>
      <c r="J76" s="85"/>
      <c r="K76" s="99">
        <v>72.5</v>
      </c>
      <c r="L76" s="86">
        <v>145</v>
      </c>
      <c r="M76" s="86">
        <v>144.94999999999999</v>
      </c>
      <c r="N76" s="86">
        <f t="shared" si="2"/>
        <v>0</v>
      </c>
      <c r="O76" s="97" t="s">
        <v>1211</v>
      </c>
      <c r="P76" s="98" t="s">
        <v>120</v>
      </c>
      <c r="Q76" s="44">
        <f>--ISNUMBER(IFERROR(SEARCH(Orders!$E$18,O76,1),""))</f>
        <v>1</v>
      </c>
      <c r="R76" s="44">
        <f>IF(Q76=1,COUNTIF($Q$2:Q76,1),"")</f>
        <v>75</v>
      </c>
      <c r="S76" s="44" t="str">
        <f>IFERROR(INDEX($O2:$O986,MATCH(ROWS($Q$2:Q76),$R2:$R986,0)),"")</f>
        <v>W80027-009-M  W Cascade Peak Low W</v>
      </c>
      <c r="T76" t="str">
        <f>IF(Orders!$B$20=$A$76, 1, "")</f>
        <v/>
      </c>
      <c r="U76" t="str">
        <f>IF(T76=1,COUNTIF($T$2:T76,1),"")</f>
        <v/>
      </c>
      <c r="V76" t="str">
        <f>IFERROR(INDEX($O2:$O986,MATCH(ROWS($T$2:T76),$U2:$U986,0)),"")</f>
        <v/>
      </c>
    </row>
    <row r="77" spans="1:22" x14ac:dyDescent="0.25">
      <c r="A77" s="80">
        <v>21</v>
      </c>
      <c r="B77" s="81" t="s">
        <v>1208</v>
      </c>
      <c r="C77" s="82" t="s">
        <v>1222</v>
      </c>
      <c r="D77" s="67" t="s">
        <v>113</v>
      </c>
      <c r="E77" s="67" t="s">
        <v>1209</v>
      </c>
      <c r="F77" s="82" t="s">
        <v>1223</v>
      </c>
      <c r="G77" s="83" t="s">
        <v>1224</v>
      </c>
      <c r="H77" s="84" t="s">
        <v>377</v>
      </c>
      <c r="I77" s="82">
        <v>6</v>
      </c>
      <c r="J77" s="85"/>
      <c r="K77" s="99">
        <v>72.5</v>
      </c>
      <c r="L77" s="86">
        <v>145</v>
      </c>
      <c r="M77" s="86">
        <v>144.94999999999999</v>
      </c>
      <c r="N77" s="86">
        <f t="shared" si="2"/>
        <v>0</v>
      </c>
      <c r="O77" s="97" t="s">
        <v>1225</v>
      </c>
      <c r="P77" s="98" t="s">
        <v>120</v>
      </c>
      <c r="Q77" s="44">
        <f>--ISNUMBER(IFERROR(SEARCH(Orders!$E$18,O77,1),""))</f>
        <v>1</v>
      </c>
      <c r="R77" s="44">
        <f>IF(Q77=1,COUNTIF($Q$2:Q77,1),"")</f>
        <v>76</v>
      </c>
      <c r="S77" s="44" t="str">
        <f>IFERROR(INDEX($O2:$O986,MATCH(ROWS($Q$2:Q77),$R2:$R986,0)),"")</f>
        <v>W80027-275-M  W Cascade Peak Low W</v>
      </c>
      <c r="T77" t="str">
        <f>IF(Orders!$B$20=$A$77, 1, "")</f>
        <v/>
      </c>
      <c r="U77" t="str">
        <f>IF(T77=1,COUNTIF($T$2:T77,1),"")</f>
        <v/>
      </c>
      <c r="V77" t="str">
        <f>IFERROR(INDEX($O2:$O986,MATCH(ROWS($T$2:T77),$U2:$U986,0)),"")</f>
        <v/>
      </c>
    </row>
    <row r="78" spans="1:22" x14ac:dyDescent="0.25">
      <c r="A78" s="80">
        <v>21</v>
      </c>
      <c r="B78" s="81" t="s">
        <v>1208</v>
      </c>
      <c r="C78" s="82" t="s">
        <v>262</v>
      </c>
      <c r="D78" s="67" t="s">
        <v>113</v>
      </c>
      <c r="E78" s="67" t="s">
        <v>1209</v>
      </c>
      <c r="F78" s="82" t="s">
        <v>263</v>
      </c>
      <c r="G78" s="83" t="s">
        <v>1236</v>
      </c>
      <c r="H78" s="84" t="s">
        <v>377</v>
      </c>
      <c r="I78" s="82">
        <v>6</v>
      </c>
      <c r="J78" s="85"/>
      <c r="K78" s="99">
        <v>72.5</v>
      </c>
      <c r="L78" s="86">
        <v>145</v>
      </c>
      <c r="M78" s="86">
        <v>144.94999999999999</v>
      </c>
      <c r="N78" s="86">
        <f t="shared" si="2"/>
        <v>0</v>
      </c>
      <c r="O78" s="97" t="s">
        <v>1237</v>
      </c>
      <c r="P78" s="98" t="s">
        <v>120</v>
      </c>
      <c r="Q78" s="44">
        <f>--ISNUMBER(IFERROR(SEARCH(Orders!$E$18,O78,1),""))</f>
        <v>1</v>
      </c>
      <c r="R78" s="44">
        <f>IF(Q78=1,COUNTIF($Q$2:Q78,1),"")</f>
        <v>77</v>
      </c>
      <c r="S78" s="44" t="str">
        <f>IFERROR(INDEX($O2:$O986,MATCH(ROWS($Q$2:Q78),$R2:$R986,0)),"")</f>
        <v>W80027-410-M  W Cascade Peak Low W</v>
      </c>
      <c r="T78" t="str">
        <f>IF(Orders!$B$20=$A$78, 1, "")</f>
        <v/>
      </c>
      <c r="U78" t="str">
        <f>IF(T78=1,COUNTIF($T$2:T78,1),"")</f>
        <v/>
      </c>
      <c r="V78" t="str">
        <f>IFERROR(INDEX($O2:$O986,MATCH(ROWS($T$2:T78),$U2:$U986,0)),"")</f>
        <v/>
      </c>
    </row>
    <row r="79" spans="1:22" x14ac:dyDescent="0.25">
      <c r="A79" s="80">
        <v>25</v>
      </c>
      <c r="B79" s="81" t="s">
        <v>1248</v>
      </c>
      <c r="C79" s="82" t="s">
        <v>1249</v>
      </c>
      <c r="D79" s="67" t="s">
        <v>113</v>
      </c>
      <c r="E79" s="67" t="s">
        <v>1250</v>
      </c>
      <c r="F79" s="82" t="s">
        <v>1251</v>
      </c>
      <c r="G79" s="83" t="s">
        <v>1252</v>
      </c>
      <c r="H79" s="84" t="s">
        <v>377</v>
      </c>
      <c r="I79" s="82">
        <v>6</v>
      </c>
      <c r="J79" s="85"/>
      <c r="K79" s="99">
        <v>80</v>
      </c>
      <c r="L79" s="86">
        <v>160</v>
      </c>
      <c r="M79" s="86">
        <v>159.94999999999999</v>
      </c>
      <c r="N79" s="86">
        <f t="shared" si="2"/>
        <v>0</v>
      </c>
      <c r="O79" s="97" t="s">
        <v>1253</v>
      </c>
      <c r="P79" s="98" t="s">
        <v>120</v>
      </c>
      <c r="Q79" s="44">
        <f>--ISNUMBER(IFERROR(SEARCH(Orders!$E$18,O79,1),""))</f>
        <v>1</v>
      </c>
      <c r="R79" s="44">
        <f>IF(Q79=1,COUNTIF($Q$2:Q79,1),"")</f>
        <v>78</v>
      </c>
      <c r="S79" s="44" t="str">
        <f>IFERROR(INDEX($O2:$O986,MATCH(ROWS($Q$2:Q79),$R2:$R986,0)),"")</f>
        <v>W80029-013-M  W Rosie Mid</v>
      </c>
      <c r="T79" t="str">
        <f>IF(Orders!$B$20=$A$79, 1, "")</f>
        <v/>
      </c>
      <c r="U79" t="str">
        <f>IF(T79=1,COUNTIF($T$2:T79,1),"")</f>
        <v/>
      </c>
      <c r="V79" t="str">
        <f>IFERROR(INDEX($O2:$O986,MATCH(ROWS($T$2:T79),$U2:$U986,0)),"")</f>
        <v/>
      </c>
    </row>
    <row r="80" spans="1:22" x14ac:dyDescent="0.25">
      <c r="A80" s="80">
        <v>25</v>
      </c>
      <c r="B80" s="81" t="s">
        <v>1248</v>
      </c>
      <c r="C80" s="82" t="s">
        <v>200</v>
      </c>
      <c r="D80" s="67" t="s">
        <v>113</v>
      </c>
      <c r="E80" s="67" t="s">
        <v>1250</v>
      </c>
      <c r="F80" s="82" t="s">
        <v>201</v>
      </c>
      <c r="G80" s="83" t="s">
        <v>1264</v>
      </c>
      <c r="H80" s="84" t="s">
        <v>377</v>
      </c>
      <c r="I80" s="82">
        <v>6</v>
      </c>
      <c r="J80" s="85"/>
      <c r="K80" s="99">
        <v>80</v>
      </c>
      <c r="L80" s="86">
        <v>160</v>
      </c>
      <c r="M80" s="86">
        <v>159.94999999999999</v>
      </c>
      <c r="N80" s="86">
        <f t="shared" si="2"/>
        <v>0</v>
      </c>
      <c r="O80" s="97" t="s">
        <v>1265</v>
      </c>
      <c r="P80" s="98" t="s">
        <v>120</v>
      </c>
      <c r="Q80" s="44">
        <f>--ISNUMBER(IFERROR(SEARCH(Orders!$E$18,O80,1),""))</f>
        <v>1</v>
      </c>
      <c r="R80" s="44">
        <f>IF(Q80=1,COUNTIF($Q$2:Q80,1),"")</f>
        <v>79</v>
      </c>
      <c r="S80" s="44" t="str">
        <f>IFERROR(INDEX($O2:$O986,MATCH(ROWS($Q$2:Q80),$R2:$R986,0)),"")</f>
        <v>W80029-235-M  W Rosie Mid</v>
      </c>
      <c r="T80" t="str">
        <f>IF(Orders!$B$20=$A$80, 1, "")</f>
        <v/>
      </c>
      <c r="U80" t="str">
        <f>IF(T80=1,COUNTIF($T$2:T80,1),"")</f>
        <v/>
      </c>
      <c r="V80" t="str">
        <f>IFERROR(INDEX($O2:$O986,MATCH(ROWS($T$2:T80),$U2:$U986,0)),"")</f>
        <v/>
      </c>
    </row>
    <row r="81" spans="1:22" x14ac:dyDescent="0.25">
      <c r="A81" s="80">
        <v>25</v>
      </c>
      <c r="B81" s="81" t="s">
        <v>1248</v>
      </c>
      <c r="C81" s="82" t="s">
        <v>1222</v>
      </c>
      <c r="D81" s="67" t="s">
        <v>113</v>
      </c>
      <c r="E81" s="67" t="s">
        <v>1250</v>
      </c>
      <c r="F81" s="82" t="s">
        <v>1223</v>
      </c>
      <c r="G81" s="83" t="s">
        <v>1276</v>
      </c>
      <c r="H81" s="84" t="s">
        <v>377</v>
      </c>
      <c r="I81" s="82">
        <v>6</v>
      </c>
      <c r="J81" s="85"/>
      <c r="K81" s="99">
        <v>80</v>
      </c>
      <c r="L81" s="86">
        <v>160</v>
      </c>
      <c r="M81" s="86">
        <v>159.94999999999999</v>
      </c>
      <c r="N81" s="86">
        <f t="shared" si="2"/>
        <v>0</v>
      </c>
      <c r="O81" s="97" t="s">
        <v>1277</v>
      </c>
      <c r="P81" s="98" t="s">
        <v>120</v>
      </c>
      <c r="Q81" s="44">
        <f>--ISNUMBER(IFERROR(SEARCH(Orders!$E$18,O81,1),""))</f>
        <v>1</v>
      </c>
      <c r="R81" s="44">
        <f>IF(Q81=1,COUNTIF($Q$2:Q81,1),"")</f>
        <v>80</v>
      </c>
      <c r="S81" s="44" t="str">
        <f>IFERROR(INDEX($O2:$O986,MATCH(ROWS($Q$2:Q81),$R2:$R986,0)),"")</f>
        <v>W80029-275-M  W Rosie Mid</v>
      </c>
      <c r="T81" t="str">
        <f>IF(Orders!$B$20=$A$81, 1, "")</f>
        <v/>
      </c>
      <c r="U81" t="str">
        <f>IF(T81=1,COUNTIF($T$2:T81,1),"")</f>
        <v/>
      </c>
      <c r="V81" t="str">
        <f>IFERROR(INDEX($O2:$O986,MATCH(ROWS($T$2:T81),$U2:$U986,0)),"")</f>
        <v/>
      </c>
    </row>
    <row r="82" spans="1:22" x14ac:dyDescent="0.25">
      <c r="A82" s="80">
        <v>16</v>
      </c>
      <c r="B82" s="81" t="s">
        <v>1288</v>
      </c>
      <c r="C82" s="82" t="s">
        <v>1289</v>
      </c>
      <c r="D82" s="67" t="s">
        <v>113</v>
      </c>
      <c r="E82" s="67" t="s">
        <v>1290</v>
      </c>
      <c r="F82" s="82" t="s">
        <v>1291</v>
      </c>
      <c r="G82" s="83" t="s">
        <v>1292</v>
      </c>
      <c r="H82" s="84" t="s">
        <v>377</v>
      </c>
      <c r="I82" s="82">
        <v>5</v>
      </c>
      <c r="J82" s="85"/>
      <c r="K82" s="99">
        <v>77.5</v>
      </c>
      <c r="L82" s="86">
        <v>155</v>
      </c>
      <c r="M82" s="86">
        <v>154.94999999999999</v>
      </c>
      <c r="N82" s="86">
        <f t="shared" si="2"/>
        <v>0</v>
      </c>
      <c r="O82" s="97" t="s">
        <v>1293</v>
      </c>
      <c r="P82" s="98" t="s">
        <v>120</v>
      </c>
      <c r="Q82" s="44">
        <f>--ISNUMBER(IFERROR(SEARCH(Orders!$E$18,O82,1),""))</f>
        <v>1</v>
      </c>
      <c r="R82" s="44">
        <f>IF(Q82=1,COUNTIF($Q$2:Q82,1),"")</f>
        <v>81</v>
      </c>
      <c r="S82" s="44" t="str">
        <f>IFERROR(INDEX($O2:$O986,MATCH(ROWS($Q$2:Q82),$R2:$R986,0)),"")</f>
        <v>W80036-014-M  W Wild Sky Mid</v>
      </c>
      <c r="T82" t="str">
        <f>IF(Orders!$B$20=$A$82, 1, "")</f>
        <v/>
      </c>
      <c r="U82" t="str">
        <f>IF(T82=1,COUNTIF($T$2:T82,1),"")</f>
        <v/>
      </c>
      <c r="V82" t="str">
        <f>IFERROR(INDEX($O2:$O986,MATCH(ROWS($T$2:T82),$U2:$U986,0)),"")</f>
        <v/>
      </c>
    </row>
    <row r="83" spans="1:22" x14ac:dyDescent="0.25">
      <c r="A83" s="80">
        <v>16</v>
      </c>
      <c r="B83" s="81" t="s">
        <v>1288</v>
      </c>
      <c r="C83" s="82" t="s">
        <v>403</v>
      </c>
      <c r="D83" s="67" t="s">
        <v>113</v>
      </c>
      <c r="E83" s="67" t="s">
        <v>1290</v>
      </c>
      <c r="F83" s="82" t="s">
        <v>404</v>
      </c>
      <c r="G83" s="83" t="s">
        <v>1306</v>
      </c>
      <c r="H83" s="84" t="s">
        <v>377</v>
      </c>
      <c r="I83" s="82">
        <v>5</v>
      </c>
      <c r="J83" s="85"/>
      <c r="K83" s="99">
        <v>77.5</v>
      </c>
      <c r="L83" s="86">
        <v>155</v>
      </c>
      <c r="M83" s="86">
        <v>154.94999999999999</v>
      </c>
      <c r="N83" s="86">
        <f t="shared" si="2"/>
        <v>0</v>
      </c>
      <c r="O83" s="97" t="s">
        <v>1307</v>
      </c>
      <c r="P83" s="98" t="s">
        <v>120</v>
      </c>
      <c r="Q83" s="44">
        <f>--ISNUMBER(IFERROR(SEARCH(Orders!$E$18,O83,1),""))</f>
        <v>1</v>
      </c>
      <c r="R83" s="44">
        <f>IF(Q83=1,COUNTIF($Q$2:Q83,1),"")</f>
        <v>82</v>
      </c>
      <c r="S83" s="44" t="str">
        <f>IFERROR(INDEX($O2:$O986,MATCH(ROWS($Q$2:Q83),$R2:$R986,0)),"")</f>
        <v>W80036-240-M  W Wild Sky Mid</v>
      </c>
      <c r="T83" t="str">
        <f>IF(Orders!$B$20=$A$83, 1, "")</f>
        <v/>
      </c>
      <c r="U83" t="str">
        <f>IF(T83=1,COUNTIF($T$2:T83,1),"")</f>
        <v/>
      </c>
      <c r="V83" t="str">
        <f>IFERROR(INDEX($O2:$O986,MATCH(ROWS($T$2:T83),$U2:$U986,0)),"")</f>
        <v/>
      </c>
    </row>
    <row r="84" spans="1:22" x14ac:dyDescent="0.25">
      <c r="A84" s="80">
        <v>16</v>
      </c>
      <c r="B84" s="81" t="s">
        <v>1288</v>
      </c>
      <c r="C84" s="82" t="s">
        <v>418</v>
      </c>
      <c r="D84" s="67" t="s">
        <v>113</v>
      </c>
      <c r="E84" s="67" t="s">
        <v>1290</v>
      </c>
      <c r="F84" s="82" t="s">
        <v>419</v>
      </c>
      <c r="G84" s="83" t="s">
        <v>1320</v>
      </c>
      <c r="H84" s="84" t="s">
        <v>377</v>
      </c>
      <c r="I84" s="82">
        <v>5</v>
      </c>
      <c r="J84" s="85"/>
      <c r="K84" s="99">
        <v>77.5</v>
      </c>
      <c r="L84" s="86">
        <v>155</v>
      </c>
      <c r="M84" s="86">
        <v>154.94999999999999</v>
      </c>
      <c r="N84" s="86">
        <f t="shared" si="2"/>
        <v>0</v>
      </c>
      <c r="O84" s="97" t="s">
        <v>1321</v>
      </c>
      <c r="P84" s="98" t="s">
        <v>120</v>
      </c>
      <c r="Q84" s="44">
        <f>--ISNUMBER(IFERROR(SEARCH(Orders!$E$18,O84,1),""))</f>
        <v>1</v>
      </c>
      <c r="R84" s="44">
        <f>IF(Q84=1,COUNTIF($Q$2:Q84,1),"")</f>
        <v>83</v>
      </c>
      <c r="S84" s="44" t="str">
        <f>IFERROR(INDEX($O2:$O986,MATCH(ROWS($Q$2:Q84),$R2:$R986,0)),"")</f>
        <v>W80036-305-M  W Wild Sky Mid</v>
      </c>
      <c r="T84" t="str">
        <f>IF(Orders!$B$20=$A$84, 1, "")</f>
        <v/>
      </c>
      <c r="U84" t="str">
        <f>IF(T84=1,COUNTIF($T$2:T84,1),"")</f>
        <v/>
      </c>
      <c r="V84" t="str">
        <f>IFERROR(INDEX($O2:$O986,MATCH(ROWS($T$2:T84),$U2:$U986,0)),"")</f>
        <v/>
      </c>
    </row>
  </sheetData>
  <sheetProtection algorithmName="SHA-512" hashValue="KyEG3H7/WjgQjrFnYdPe/ZiwI0dB8XN8p/27YfT04vZa12enThy8kXEIoEP4pApvsnxLzGMQoAUacXVT1L7DXg==" saltValue="osLFsqQHlGbKQNXCEzwEow==" spinCount="100000" sheet="1" autoFilter="0"/>
  <dataValidations count="1">
    <dataValidation type="whole" allowBlank="1" showInputMessage="1" showErrorMessage="1" error="Enter a number between 1 and 999" sqref="J2:J84" xr:uid="{A4096530-B60D-437B-AB01-D244C2368D9F}">
      <formula1>1</formula1>
      <formula2>999</formula2>
    </dataValidation>
  </dataValidation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4B6C1-0400-42DB-B998-AF581EDAE134}">
  <sheetPr codeName="Sheet4"/>
  <dimension ref="A1:D420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7" style="66" customWidth="1"/>
    <col min="2" max="2" width="13" style="52" customWidth="1"/>
    <col min="3" max="3" width="12.7109375" style="3" customWidth="1"/>
    <col min="4" max="4" width="35.85546875" style="3" customWidth="1"/>
  </cols>
  <sheetData>
    <row r="1" spans="1:4" s="38" customFormat="1" ht="30" customHeight="1" x14ac:dyDescent="0.25">
      <c r="A1" s="63" t="s">
        <v>54</v>
      </c>
      <c r="B1" s="34" t="s">
        <v>55</v>
      </c>
      <c r="C1" s="64" t="s">
        <v>56</v>
      </c>
      <c r="D1" s="64" t="s">
        <v>57</v>
      </c>
    </row>
    <row r="2" spans="1:4" s="43" customFormat="1" x14ac:dyDescent="0.25">
      <c r="A2" s="39" t="s">
        <v>1334</v>
      </c>
      <c r="B2" s="39" t="s">
        <v>1334</v>
      </c>
      <c r="C2" s="65" t="s">
        <v>1335</v>
      </c>
      <c r="D2" s="65" t="s">
        <v>1336</v>
      </c>
    </row>
    <row r="3" spans="1:4" x14ac:dyDescent="0.25">
      <c r="A3" s="39" t="s">
        <v>1337</v>
      </c>
      <c r="B3" s="100" t="s">
        <v>1334</v>
      </c>
      <c r="C3" s="65" t="s">
        <v>1338</v>
      </c>
      <c r="D3" s="65" t="s">
        <v>1339</v>
      </c>
    </row>
    <row r="4" spans="1:4" x14ac:dyDescent="0.25">
      <c r="A4" s="39" t="s">
        <v>1340</v>
      </c>
      <c r="B4" s="100" t="s">
        <v>1340</v>
      </c>
      <c r="C4" s="65" t="s">
        <v>1335</v>
      </c>
      <c r="D4" s="65" t="s">
        <v>1341</v>
      </c>
    </row>
    <row r="5" spans="1:4" x14ac:dyDescent="0.25">
      <c r="A5" s="39" t="s">
        <v>1342</v>
      </c>
      <c r="B5" s="100" t="s">
        <v>1340</v>
      </c>
      <c r="C5" s="65" t="s">
        <v>1343</v>
      </c>
      <c r="D5" s="65" t="s">
        <v>1341</v>
      </c>
    </row>
    <row r="6" spans="1:4" x14ac:dyDescent="0.25">
      <c r="A6" s="39" t="s">
        <v>1344</v>
      </c>
      <c r="B6" s="100" t="s">
        <v>1344</v>
      </c>
      <c r="C6" s="65" t="s">
        <v>1335</v>
      </c>
      <c r="D6" s="65" t="s">
        <v>1345</v>
      </c>
    </row>
    <row r="7" spans="1:4" x14ac:dyDescent="0.25">
      <c r="A7" s="39" t="s">
        <v>1346</v>
      </c>
      <c r="B7" s="100" t="s">
        <v>1344</v>
      </c>
      <c r="C7" s="65" t="s">
        <v>1347</v>
      </c>
      <c r="D7" s="65" t="s">
        <v>1348</v>
      </c>
    </row>
    <row r="8" spans="1:4" x14ac:dyDescent="0.25">
      <c r="A8" s="39" t="s">
        <v>1349</v>
      </c>
      <c r="B8" s="100" t="s">
        <v>1349</v>
      </c>
      <c r="C8" s="65" t="s">
        <v>1335</v>
      </c>
      <c r="D8" s="65" t="s">
        <v>1350</v>
      </c>
    </row>
    <row r="9" spans="1:4" x14ac:dyDescent="0.25">
      <c r="A9" s="39" t="s">
        <v>1351</v>
      </c>
      <c r="B9" s="100" t="s">
        <v>1349</v>
      </c>
      <c r="C9" s="65" t="s">
        <v>1343</v>
      </c>
      <c r="D9" s="65" t="s">
        <v>1350</v>
      </c>
    </row>
    <row r="10" spans="1:4" x14ac:dyDescent="0.25">
      <c r="A10" s="39" t="s">
        <v>1352</v>
      </c>
      <c r="B10" s="100" t="s">
        <v>1352</v>
      </c>
      <c r="C10" s="65" t="s">
        <v>1335</v>
      </c>
      <c r="D10" s="65" t="s">
        <v>1353</v>
      </c>
    </row>
    <row r="11" spans="1:4" x14ac:dyDescent="0.25">
      <c r="A11" s="39" t="s">
        <v>1354</v>
      </c>
      <c r="B11" s="100" t="s">
        <v>1352</v>
      </c>
      <c r="C11" s="65" t="s">
        <v>1355</v>
      </c>
      <c r="D11" s="65" t="s">
        <v>1356</v>
      </c>
    </row>
    <row r="12" spans="1:4" x14ac:dyDescent="0.25">
      <c r="A12" s="39" t="s">
        <v>1357</v>
      </c>
      <c r="B12" s="100" t="s">
        <v>1357</v>
      </c>
      <c r="C12" s="65" t="s">
        <v>1335</v>
      </c>
      <c r="D12" s="65" t="s">
        <v>1358</v>
      </c>
    </row>
    <row r="13" spans="1:4" x14ac:dyDescent="0.25">
      <c r="A13" s="39" t="s">
        <v>1359</v>
      </c>
      <c r="B13" s="100" t="s">
        <v>1357</v>
      </c>
      <c r="C13" s="65" t="s">
        <v>1343</v>
      </c>
      <c r="D13" s="65" t="s">
        <v>1360</v>
      </c>
    </row>
    <row r="14" spans="1:4" x14ac:dyDescent="0.25">
      <c r="A14" s="39" t="s">
        <v>1361</v>
      </c>
      <c r="B14" s="100" t="s">
        <v>1361</v>
      </c>
      <c r="C14" s="65" t="s">
        <v>1335</v>
      </c>
      <c r="D14" s="65" t="s">
        <v>1362</v>
      </c>
    </row>
    <row r="15" spans="1:4" x14ac:dyDescent="0.25">
      <c r="A15" s="39" t="s">
        <v>1363</v>
      </c>
      <c r="B15" s="100" t="s">
        <v>1361</v>
      </c>
      <c r="C15" s="65" t="s">
        <v>1364</v>
      </c>
      <c r="D15" s="65" t="s">
        <v>1365</v>
      </c>
    </row>
    <row r="16" spans="1:4" x14ac:dyDescent="0.25">
      <c r="A16" s="39" t="s">
        <v>1366</v>
      </c>
      <c r="B16" s="100" t="s">
        <v>1366</v>
      </c>
      <c r="C16" s="65" t="s">
        <v>1335</v>
      </c>
      <c r="D16" s="65" t="s">
        <v>1367</v>
      </c>
    </row>
    <row r="17" spans="1:4" x14ac:dyDescent="0.25">
      <c r="A17" s="39" t="s">
        <v>1368</v>
      </c>
      <c r="B17" s="100" t="s">
        <v>1366</v>
      </c>
      <c r="C17" s="65" t="s">
        <v>1343</v>
      </c>
      <c r="D17" s="65" t="s">
        <v>1369</v>
      </c>
    </row>
    <row r="18" spans="1:4" x14ac:dyDescent="0.25">
      <c r="A18" s="39" t="s">
        <v>1370</v>
      </c>
      <c r="B18" s="100" t="s">
        <v>1366</v>
      </c>
      <c r="C18" s="65" t="s">
        <v>1371</v>
      </c>
      <c r="D18" s="65" t="s">
        <v>1367</v>
      </c>
    </row>
    <row r="19" spans="1:4" x14ac:dyDescent="0.25">
      <c r="A19" s="39" t="s">
        <v>1372</v>
      </c>
      <c r="B19" s="100" t="s">
        <v>1372</v>
      </c>
      <c r="C19" s="65" t="s">
        <v>1335</v>
      </c>
      <c r="D19" s="65" t="s">
        <v>1373</v>
      </c>
    </row>
    <row r="20" spans="1:4" x14ac:dyDescent="0.25">
      <c r="A20" s="39" t="s">
        <v>1374</v>
      </c>
      <c r="B20" s="100" t="s">
        <v>1374</v>
      </c>
      <c r="C20" s="65" t="s">
        <v>1335</v>
      </c>
      <c r="D20" s="65" t="s">
        <v>1375</v>
      </c>
    </row>
    <row r="21" spans="1:4" x14ac:dyDescent="0.25">
      <c r="A21" s="39" t="s">
        <v>1376</v>
      </c>
      <c r="B21" s="100" t="s">
        <v>1376</v>
      </c>
      <c r="C21" s="65" t="s">
        <v>1335</v>
      </c>
      <c r="D21" s="65" t="s">
        <v>1377</v>
      </c>
    </row>
    <row r="22" spans="1:4" x14ac:dyDescent="0.25">
      <c r="A22" s="39" t="s">
        <v>1378</v>
      </c>
      <c r="B22" s="100" t="s">
        <v>1378</v>
      </c>
      <c r="C22" s="65" t="s">
        <v>1335</v>
      </c>
      <c r="D22" s="65" t="s">
        <v>1379</v>
      </c>
    </row>
    <row r="23" spans="1:4" x14ac:dyDescent="0.25">
      <c r="A23" s="39" t="s">
        <v>1380</v>
      </c>
      <c r="B23" s="100" t="s">
        <v>1378</v>
      </c>
      <c r="C23" s="65" t="s">
        <v>1371</v>
      </c>
      <c r="D23" s="65" t="s">
        <v>1379</v>
      </c>
    </row>
    <row r="24" spans="1:4" x14ac:dyDescent="0.25">
      <c r="A24" s="39" t="s">
        <v>1381</v>
      </c>
      <c r="B24" s="100" t="s">
        <v>1378</v>
      </c>
      <c r="C24" s="65" t="s">
        <v>1364</v>
      </c>
      <c r="D24" s="65" t="s">
        <v>1379</v>
      </c>
    </row>
    <row r="25" spans="1:4" x14ac:dyDescent="0.25">
      <c r="A25" s="39" t="s">
        <v>1382</v>
      </c>
      <c r="B25" s="100" t="s">
        <v>1382</v>
      </c>
      <c r="C25" s="65" t="s">
        <v>1335</v>
      </c>
      <c r="D25" s="65" t="s">
        <v>1383</v>
      </c>
    </row>
    <row r="26" spans="1:4" x14ac:dyDescent="0.25">
      <c r="A26" s="39" t="s">
        <v>1384</v>
      </c>
      <c r="B26" s="100" t="s">
        <v>1384</v>
      </c>
      <c r="C26" s="65" t="s">
        <v>1335</v>
      </c>
      <c r="D26" s="65" t="s">
        <v>1385</v>
      </c>
    </row>
    <row r="27" spans="1:4" x14ac:dyDescent="0.25">
      <c r="A27" s="39" t="s">
        <v>1386</v>
      </c>
      <c r="B27" s="100" t="s">
        <v>1384</v>
      </c>
      <c r="C27" s="65" t="s">
        <v>1343</v>
      </c>
      <c r="D27" s="65" t="s">
        <v>1387</v>
      </c>
    </row>
    <row r="28" spans="1:4" x14ac:dyDescent="0.25">
      <c r="A28" s="39" t="s">
        <v>1388</v>
      </c>
      <c r="B28" s="100" t="s">
        <v>1388</v>
      </c>
      <c r="C28" s="65" t="s">
        <v>1335</v>
      </c>
      <c r="D28" s="65" t="s">
        <v>1389</v>
      </c>
    </row>
    <row r="29" spans="1:4" x14ac:dyDescent="0.25">
      <c r="A29" s="39" t="s">
        <v>1390</v>
      </c>
      <c r="B29" s="100" t="s">
        <v>1388</v>
      </c>
      <c r="C29" s="65" t="s">
        <v>1343</v>
      </c>
      <c r="D29" s="65" t="s">
        <v>1389</v>
      </c>
    </row>
    <row r="30" spans="1:4" x14ac:dyDescent="0.25">
      <c r="A30" s="39" t="s">
        <v>1391</v>
      </c>
      <c r="B30" s="100" t="s">
        <v>1388</v>
      </c>
      <c r="C30" s="65" t="s">
        <v>1392</v>
      </c>
      <c r="D30" s="65" t="s">
        <v>1389</v>
      </c>
    </row>
    <row r="31" spans="1:4" x14ac:dyDescent="0.25">
      <c r="A31" s="39" t="s">
        <v>1393</v>
      </c>
      <c r="B31" s="100" t="s">
        <v>1393</v>
      </c>
      <c r="C31" s="65" t="s">
        <v>1335</v>
      </c>
      <c r="D31" s="65" t="s">
        <v>1394</v>
      </c>
    </row>
    <row r="32" spans="1:4" x14ac:dyDescent="0.25">
      <c r="A32" s="39" t="s">
        <v>1395</v>
      </c>
      <c r="B32" s="100" t="s">
        <v>1395</v>
      </c>
      <c r="C32" s="65" t="s">
        <v>1335</v>
      </c>
      <c r="D32" s="65" t="s">
        <v>1396</v>
      </c>
    </row>
    <row r="33" spans="1:4" x14ac:dyDescent="0.25">
      <c r="A33" s="39" t="s">
        <v>1397</v>
      </c>
      <c r="B33" s="100" t="s">
        <v>1397</v>
      </c>
      <c r="C33" s="65" t="s">
        <v>1335</v>
      </c>
      <c r="D33" s="65" t="s">
        <v>1398</v>
      </c>
    </row>
    <row r="34" spans="1:4" x14ac:dyDescent="0.25">
      <c r="A34" s="39" t="s">
        <v>1399</v>
      </c>
      <c r="B34" s="100" t="s">
        <v>1399</v>
      </c>
      <c r="C34" s="65" t="s">
        <v>1335</v>
      </c>
      <c r="D34" s="65" t="s">
        <v>1400</v>
      </c>
    </row>
    <row r="35" spans="1:4" x14ac:dyDescent="0.25">
      <c r="A35" s="39" t="s">
        <v>1401</v>
      </c>
      <c r="B35" s="100" t="s">
        <v>1401</v>
      </c>
      <c r="C35" s="65" t="s">
        <v>1335</v>
      </c>
      <c r="D35" s="65" t="s">
        <v>1402</v>
      </c>
    </row>
    <row r="36" spans="1:4" x14ac:dyDescent="0.25">
      <c r="A36" s="39" t="s">
        <v>1403</v>
      </c>
      <c r="B36" s="100" t="s">
        <v>1401</v>
      </c>
      <c r="C36" s="65" t="s">
        <v>1404</v>
      </c>
      <c r="D36" s="65" t="s">
        <v>1405</v>
      </c>
    </row>
    <row r="37" spans="1:4" x14ac:dyDescent="0.25">
      <c r="A37" s="39" t="s">
        <v>1406</v>
      </c>
      <c r="B37" s="100" t="s">
        <v>1401</v>
      </c>
      <c r="C37" s="65" t="s">
        <v>1407</v>
      </c>
      <c r="D37" s="65" t="s">
        <v>1408</v>
      </c>
    </row>
    <row r="38" spans="1:4" x14ac:dyDescent="0.25">
      <c r="A38" s="39" t="s">
        <v>1409</v>
      </c>
      <c r="B38" s="100" t="s">
        <v>1401</v>
      </c>
      <c r="C38" s="65" t="s">
        <v>1410</v>
      </c>
      <c r="D38" s="65" t="s">
        <v>1402</v>
      </c>
    </row>
    <row r="39" spans="1:4" x14ac:dyDescent="0.25">
      <c r="A39" s="39" t="s">
        <v>1411</v>
      </c>
      <c r="B39" s="100" t="s">
        <v>1411</v>
      </c>
      <c r="C39" s="65" t="s">
        <v>1335</v>
      </c>
      <c r="D39" s="65" t="s">
        <v>1412</v>
      </c>
    </row>
    <row r="40" spans="1:4" x14ac:dyDescent="0.25">
      <c r="A40" s="39" t="s">
        <v>1413</v>
      </c>
      <c r="B40" s="100" t="s">
        <v>1411</v>
      </c>
      <c r="C40" s="65" t="s">
        <v>1343</v>
      </c>
      <c r="D40" s="65" t="s">
        <v>1412</v>
      </c>
    </row>
    <row r="41" spans="1:4" x14ac:dyDescent="0.25">
      <c r="A41" s="39" t="s">
        <v>1414</v>
      </c>
      <c r="B41" s="100" t="s">
        <v>1411</v>
      </c>
      <c r="C41" s="65" t="s">
        <v>1392</v>
      </c>
      <c r="D41" s="65" t="s">
        <v>1412</v>
      </c>
    </row>
    <row r="42" spans="1:4" x14ac:dyDescent="0.25">
      <c r="A42" s="39" t="s">
        <v>1415</v>
      </c>
      <c r="B42" s="100" t="s">
        <v>1415</v>
      </c>
      <c r="C42" s="65" t="s">
        <v>1335</v>
      </c>
      <c r="D42" s="65" t="s">
        <v>1416</v>
      </c>
    </row>
    <row r="43" spans="1:4" x14ac:dyDescent="0.25">
      <c r="A43" s="39" t="s">
        <v>1417</v>
      </c>
      <c r="B43" s="100" t="s">
        <v>1417</v>
      </c>
      <c r="C43" s="65" t="s">
        <v>1335</v>
      </c>
      <c r="D43" s="65" t="s">
        <v>1418</v>
      </c>
    </row>
    <row r="44" spans="1:4" x14ac:dyDescent="0.25">
      <c r="A44" s="39" t="s">
        <v>1419</v>
      </c>
      <c r="B44" s="100" t="s">
        <v>1419</v>
      </c>
      <c r="C44" s="65" t="s">
        <v>1335</v>
      </c>
      <c r="D44" s="65" t="s">
        <v>1420</v>
      </c>
    </row>
    <row r="45" spans="1:4" x14ac:dyDescent="0.25">
      <c r="A45" s="39" t="s">
        <v>1421</v>
      </c>
      <c r="B45" s="100" t="s">
        <v>1421</v>
      </c>
      <c r="C45" s="65" t="s">
        <v>1335</v>
      </c>
      <c r="D45" s="65" t="s">
        <v>1422</v>
      </c>
    </row>
    <row r="46" spans="1:4" x14ac:dyDescent="0.25">
      <c r="A46" s="39" t="s">
        <v>1423</v>
      </c>
      <c r="B46" s="100" t="s">
        <v>1423</v>
      </c>
      <c r="C46" s="65" t="s">
        <v>1335</v>
      </c>
      <c r="D46" s="65" t="s">
        <v>1424</v>
      </c>
    </row>
    <row r="47" spans="1:4" x14ac:dyDescent="0.25">
      <c r="A47" s="39" t="s">
        <v>1425</v>
      </c>
      <c r="B47" s="100" t="s">
        <v>1423</v>
      </c>
      <c r="C47" s="65" t="s">
        <v>1343</v>
      </c>
      <c r="D47" s="65" t="s">
        <v>1424</v>
      </c>
    </row>
    <row r="48" spans="1:4" x14ac:dyDescent="0.25">
      <c r="A48" s="39" t="s">
        <v>1426</v>
      </c>
      <c r="B48" s="100" t="s">
        <v>1426</v>
      </c>
      <c r="C48" s="65" t="s">
        <v>1335</v>
      </c>
      <c r="D48" s="65" t="s">
        <v>1427</v>
      </c>
    </row>
    <row r="49" spans="1:4" x14ac:dyDescent="0.25">
      <c r="A49" s="39" t="s">
        <v>1428</v>
      </c>
      <c r="B49" s="100" t="s">
        <v>1426</v>
      </c>
      <c r="C49" s="65" t="s">
        <v>1343</v>
      </c>
      <c r="D49" s="65" t="s">
        <v>1427</v>
      </c>
    </row>
    <row r="50" spans="1:4" x14ac:dyDescent="0.25">
      <c r="A50" s="39" t="s">
        <v>1429</v>
      </c>
      <c r="B50" s="100" t="s">
        <v>1429</v>
      </c>
      <c r="C50" s="65" t="s">
        <v>1335</v>
      </c>
      <c r="D50" s="65" t="s">
        <v>1430</v>
      </c>
    </row>
    <row r="51" spans="1:4" x14ac:dyDescent="0.25">
      <c r="A51" s="39" t="s">
        <v>1431</v>
      </c>
      <c r="B51" s="100" t="s">
        <v>1429</v>
      </c>
      <c r="C51" s="65" t="s">
        <v>1343</v>
      </c>
      <c r="D51" s="65" t="s">
        <v>1430</v>
      </c>
    </row>
    <row r="52" spans="1:4" x14ac:dyDescent="0.25">
      <c r="A52" s="39" t="s">
        <v>1432</v>
      </c>
      <c r="B52" s="100" t="s">
        <v>1432</v>
      </c>
      <c r="C52" s="65" t="s">
        <v>1335</v>
      </c>
      <c r="D52" s="65" t="s">
        <v>1433</v>
      </c>
    </row>
    <row r="53" spans="1:4" x14ac:dyDescent="0.25">
      <c r="A53" s="39" t="s">
        <v>1434</v>
      </c>
      <c r="B53" s="100" t="s">
        <v>1432</v>
      </c>
      <c r="C53" s="65" t="s">
        <v>1343</v>
      </c>
      <c r="D53" s="65" t="s">
        <v>1433</v>
      </c>
    </row>
    <row r="54" spans="1:4" x14ac:dyDescent="0.25">
      <c r="A54" s="39" t="s">
        <v>1435</v>
      </c>
      <c r="B54" s="100" t="s">
        <v>1432</v>
      </c>
      <c r="C54" s="65" t="s">
        <v>1392</v>
      </c>
      <c r="D54" s="65" t="s">
        <v>1433</v>
      </c>
    </row>
    <row r="55" spans="1:4" x14ac:dyDescent="0.25">
      <c r="A55" s="39" t="s">
        <v>1436</v>
      </c>
      <c r="B55" s="100" t="s">
        <v>1436</v>
      </c>
      <c r="C55" s="65" t="s">
        <v>1335</v>
      </c>
      <c r="D55" s="65" t="s">
        <v>1437</v>
      </c>
    </row>
    <row r="56" spans="1:4" x14ac:dyDescent="0.25">
      <c r="A56" s="39" t="s">
        <v>1438</v>
      </c>
      <c r="B56" s="100" t="s">
        <v>1438</v>
      </c>
      <c r="C56" s="65" t="s">
        <v>1335</v>
      </c>
      <c r="D56" s="65" t="s">
        <v>1439</v>
      </c>
    </row>
    <row r="57" spans="1:4" x14ac:dyDescent="0.25">
      <c r="A57" s="39" t="s">
        <v>1440</v>
      </c>
      <c r="B57" s="100" t="s">
        <v>1438</v>
      </c>
      <c r="C57" s="65" t="s">
        <v>1343</v>
      </c>
      <c r="D57" s="65" t="s">
        <v>1439</v>
      </c>
    </row>
    <row r="58" spans="1:4" x14ac:dyDescent="0.25">
      <c r="A58" s="39" t="s">
        <v>1441</v>
      </c>
      <c r="B58" s="100" t="s">
        <v>1441</v>
      </c>
      <c r="C58" s="65" t="s">
        <v>1335</v>
      </c>
      <c r="D58" s="65" t="s">
        <v>1442</v>
      </c>
    </row>
    <row r="59" spans="1:4" x14ac:dyDescent="0.25">
      <c r="A59" s="39" t="s">
        <v>1443</v>
      </c>
      <c r="B59" s="100" t="s">
        <v>1443</v>
      </c>
      <c r="C59" s="65" t="s">
        <v>1335</v>
      </c>
      <c r="D59" s="65" t="s">
        <v>1444</v>
      </c>
    </row>
    <row r="60" spans="1:4" x14ac:dyDescent="0.25">
      <c r="A60" s="39" t="s">
        <v>1445</v>
      </c>
      <c r="B60" s="100" t="s">
        <v>1445</v>
      </c>
      <c r="C60" s="65" t="s">
        <v>1335</v>
      </c>
      <c r="D60" s="65" t="s">
        <v>1446</v>
      </c>
    </row>
    <row r="61" spans="1:4" x14ac:dyDescent="0.25">
      <c r="A61" s="39" t="s">
        <v>1447</v>
      </c>
      <c r="B61" s="100" t="s">
        <v>1445</v>
      </c>
      <c r="C61" s="65" t="s">
        <v>1343</v>
      </c>
      <c r="D61" s="65" t="s">
        <v>1446</v>
      </c>
    </row>
    <row r="62" spans="1:4" x14ac:dyDescent="0.25">
      <c r="A62" s="39" t="s">
        <v>1448</v>
      </c>
      <c r="B62" s="100" t="s">
        <v>1448</v>
      </c>
      <c r="C62" s="65" t="s">
        <v>1335</v>
      </c>
      <c r="D62" s="65" t="s">
        <v>1449</v>
      </c>
    </row>
    <row r="63" spans="1:4" x14ac:dyDescent="0.25">
      <c r="A63" s="39" t="s">
        <v>1450</v>
      </c>
      <c r="B63" s="100" t="s">
        <v>1450</v>
      </c>
      <c r="C63" s="65" t="s">
        <v>1335</v>
      </c>
      <c r="D63" s="65" t="s">
        <v>1451</v>
      </c>
    </row>
    <row r="64" spans="1:4" x14ac:dyDescent="0.25">
      <c r="A64" s="39" t="s">
        <v>1452</v>
      </c>
      <c r="B64" s="100" t="s">
        <v>1452</v>
      </c>
      <c r="C64" s="65" t="s">
        <v>1335</v>
      </c>
      <c r="D64" s="65" t="s">
        <v>1453</v>
      </c>
    </row>
    <row r="65" spans="1:4" x14ac:dyDescent="0.25">
      <c r="A65" s="39" t="s">
        <v>1454</v>
      </c>
      <c r="B65" s="100" t="s">
        <v>1452</v>
      </c>
      <c r="C65" s="65" t="s">
        <v>1343</v>
      </c>
      <c r="D65" s="65" t="s">
        <v>1453</v>
      </c>
    </row>
    <row r="66" spans="1:4" x14ac:dyDescent="0.25">
      <c r="A66" s="39" t="s">
        <v>1455</v>
      </c>
      <c r="B66" s="100" t="s">
        <v>1455</v>
      </c>
      <c r="C66" s="65" t="s">
        <v>1335</v>
      </c>
      <c r="D66" s="65" t="s">
        <v>1456</v>
      </c>
    </row>
    <row r="67" spans="1:4" x14ac:dyDescent="0.25">
      <c r="A67" s="39" t="s">
        <v>1457</v>
      </c>
      <c r="B67" s="100" t="s">
        <v>1455</v>
      </c>
      <c r="C67" s="65" t="s">
        <v>1343</v>
      </c>
      <c r="D67" s="65" t="s">
        <v>1456</v>
      </c>
    </row>
    <row r="68" spans="1:4" x14ac:dyDescent="0.25">
      <c r="A68" s="39" t="s">
        <v>1458</v>
      </c>
      <c r="B68" s="100" t="s">
        <v>1458</v>
      </c>
      <c r="C68" s="65" t="s">
        <v>1335</v>
      </c>
      <c r="D68" s="65" t="s">
        <v>1459</v>
      </c>
    </row>
    <row r="69" spans="1:4" x14ac:dyDescent="0.25">
      <c r="A69" s="39" t="s">
        <v>1460</v>
      </c>
      <c r="B69" s="100" t="s">
        <v>1460</v>
      </c>
      <c r="C69" s="65" t="s">
        <v>1335</v>
      </c>
      <c r="D69" s="65" t="s">
        <v>1461</v>
      </c>
    </row>
    <row r="70" spans="1:4" x14ac:dyDescent="0.25">
      <c r="A70" s="39" t="s">
        <v>1462</v>
      </c>
      <c r="B70" s="100" t="s">
        <v>1460</v>
      </c>
      <c r="C70" s="65" t="s">
        <v>1343</v>
      </c>
      <c r="D70" s="65" t="s">
        <v>1461</v>
      </c>
    </row>
    <row r="71" spans="1:4" x14ac:dyDescent="0.25">
      <c r="A71" s="39" t="s">
        <v>1463</v>
      </c>
      <c r="B71" s="100" t="s">
        <v>1463</v>
      </c>
      <c r="C71" s="65" t="s">
        <v>1335</v>
      </c>
      <c r="D71" s="65" t="s">
        <v>1464</v>
      </c>
    </row>
    <row r="72" spans="1:4" x14ac:dyDescent="0.25">
      <c r="A72" s="39" t="s">
        <v>1465</v>
      </c>
      <c r="B72" s="100" t="s">
        <v>1463</v>
      </c>
      <c r="C72" s="65" t="s">
        <v>1343</v>
      </c>
      <c r="D72" s="65" t="s">
        <v>1464</v>
      </c>
    </row>
    <row r="73" spans="1:4" x14ac:dyDescent="0.25">
      <c r="A73" s="39" t="s">
        <v>1466</v>
      </c>
      <c r="B73" s="100" t="s">
        <v>1466</v>
      </c>
      <c r="C73" s="65" t="s">
        <v>1335</v>
      </c>
      <c r="D73" s="65" t="s">
        <v>1467</v>
      </c>
    </row>
    <row r="74" spans="1:4" x14ac:dyDescent="0.25">
      <c r="A74" s="39" t="s">
        <v>1468</v>
      </c>
      <c r="B74" s="100" t="s">
        <v>1466</v>
      </c>
      <c r="C74" s="65" t="s">
        <v>1343</v>
      </c>
      <c r="D74" s="65" t="s">
        <v>1469</v>
      </c>
    </row>
    <row r="75" spans="1:4" x14ac:dyDescent="0.25">
      <c r="A75" s="39" t="s">
        <v>1470</v>
      </c>
      <c r="B75" s="100" t="s">
        <v>1466</v>
      </c>
      <c r="C75" s="65" t="s">
        <v>1392</v>
      </c>
      <c r="D75" s="65" t="s">
        <v>1467</v>
      </c>
    </row>
    <row r="76" spans="1:4" x14ac:dyDescent="0.25">
      <c r="A76" s="39" t="s">
        <v>1471</v>
      </c>
      <c r="B76" s="100" t="s">
        <v>1471</v>
      </c>
      <c r="C76" s="65" t="s">
        <v>1335</v>
      </c>
      <c r="D76" s="65" t="s">
        <v>1472</v>
      </c>
    </row>
    <row r="77" spans="1:4" x14ac:dyDescent="0.25">
      <c r="A77" s="39" t="s">
        <v>1473</v>
      </c>
      <c r="B77" s="100" t="s">
        <v>1473</v>
      </c>
      <c r="C77" s="65" t="s">
        <v>1335</v>
      </c>
      <c r="D77" s="65" t="s">
        <v>1474</v>
      </c>
    </row>
    <row r="78" spans="1:4" x14ac:dyDescent="0.25">
      <c r="A78" s="39" t="s">
        <v>1475</v>
      </c>
      <c r="B78" s="100" t="s">
        <v>1475</v>
      </c>
      <c r="C78" s="65" t="s">
        <v>1335</v>
      </c>
      <c r="D78" s="65" t="s">
        <v>1476</v>
      </c>
    </row>
    <row r="79" spans="1:4" x14ac:dyDescent="0.25">
      <c r="A79" s="39" t="s">
        <v>1477</v>
      </c>
      <c r="B79" s="100" t="s">
        <v>1477</v>
      </c>
      <c r="C79" s="65" t="s">
        <v>1335</v>
      </c>
      <c r="D79" s="65" t="s">
        <v>1478</v>
      </c>
    </row>
    <row r="80" spans="1:4" x14ac:dyDescent="0.25">
      <c r="A80" s="39" t="s">
        <v>1479</v>
      </c>
      <c r="B80" s="100" t="s">
        <v>1479</v>
      </c>
      <c r="C80" s="65" t="s">
        <v>1335</v>
      </c>
      <c r="D80" s="65" t="s">
        <v>1480</v>
      </c>
    </row>
    <row r="81" spans="1:4" x14ac:dyDescent="0.25">
      <c r="A81" s="39" t="s">
        <v>1481</v>
      </c>
      <c r="B81" s="100" t="s">
        <v>1481</v>
      </c>
      <c r="C81" s="65" t="s">
        <v>1335</v>
      </c>
      <c r="D81" s="65" t="s">
        <v>1482</v>
      </c>
    </row>
    <row r="82" spans="1:4" x14ac:dyDescent="0.25">
      <c r="A82" s="39" t="s">
        <v>1483</v>
      </c>
      <c r="B82" s="100" t="s">
        <v>1483</v>
      </c>
      <c r="C82" s="65" t="s">
        <v>1335</v>
      </c>
      <c r="D82" s="65" t="s">
        <v>1484</v>
      </c>
    </row>
    <row r="83" spans="1:4" x14ac:dyDescent="0.25">
      <c r="A83" s="39" t="s">
        <v>1485</v>
      </c>
      <c r="B83" s="100" t="s">
        <v>1483</v>
      </c>
      <c r="C83" s="65" t="s">
        <v>1343</v>
      </c>
      <c r="D83" s="65" t="s">
        <v>1484</v>
      </c>
    </row>
    <row r="84" spans="1:4" x14ac:dyDescent="0.25">
      <c r="A84" s="39" t="s">
        <v>1486</v>
      </c>
      <c r="B84" s="100" t="s">
        <v>1483</v>
      </c>
      <c r="C84" s="65" t="s">
        <v>1392</v>
      </c>
      <c r="D84" s="65" t="s">
        <v>1484</v>
      </c>
    </row>
    <row r="85" spans="1:4" x14ac:dyDescent="0.25">
      <c r="A85" s="39" t="s">
        <v>1487</v>
      </c>
      <c r="B85" s="100" t="s">
        <v>1483</v>
      </c>
      <c r="C85" s="65" t="s">
        <v>1371</v>
      </c>
      <c r="D85" s="65" t="s">
        <v>1484</v>
      </c>
    </row>
    <row r="86" spans="1:4" x14ac:dyDescent="0.25">
      <c r="A86" s="39" t="s">
        <v>1488</v>
      </c>
      <c r="B86" s="100" t="s">
        <v>1488</v>
      </c>
      <c r="C86" s="65" t="s">
        <v>1335</v>
      </c>
      <c r="D86" s="65" t="s">
        <v>1489</v>
      </c>
    </row>
    <row r="87" spans="1:4" x14ac:dyDescent="0.25">
      <c r="A87" s="39" t="s">
        <v>1490</v>
      </c>
      <c r="B87" s="100" t="s">
        <v>1488</v>
      </c>
      <c r="C87" s="65" t="s">
        <v>1343</v>
      </c>
      <c r="D87" s="65" t="s">
        <v>1491</v>
      </c>
    </row>
    <row r="88" spans="1:4" x14ac:dyDescent="0.25">
      <c r="A88" s="39" t="s">
        <v>1492</v>
      </c>
      <c r="B88" s="100" t="s">
        <v>1488</v>
      </c>
      <c r="C88" s="65" t="s">
        <v>1392</v>
      </c>
      <c r="D88" s="65" t="s">
        <v>1493</v>
      </c>
    </row>
    <row r="89" spans="1:4" x14ac:dyDescent="0.25">
      <c r="A89" s="39" t="s">
        <v>1494</v>
      </c>
      <c r="B89" s="100" t="s">
        <v>1488</v>
      </c>
      <c r="C89" s="65" t="s">
        <v>1371</v>
      </c>
      <c r="D89" s="65" t="s">
        <v>1495</v>
      </c>
    </row>
    <row r="90" spans="1:4" x14ac:dyDescent="0.25">
      <c r="A90" s="39" t="s">
        <v>1496</v>
      </c>
      <c r="B90" s="100" t="s">
        <v>1488</v>
      </c>
      <c r="C90" s="65" t="s">
        <v>1497</v>
      </c>
      <c r="D90" s="65" t="s">
        <v>1498</v>
      </c>
    </row>
    <row r="91" spans="1:4" x14ac:dyDescent="0.25">
      <c r="A91" s="39" t="s">
        <v>1499</v>
      </c>
      <c r="B91" s="100" t="s">
        <v>1488</v>
      </c>
      <c r="C91" s="65" t="s">
        <v>1364</v>
      </c>
      <c r="D91" s="65" t="s">
        <v>1500</v>
      </c>
    </row>
    <row r="92" spans="1:4" x14ac:dyDescent="0.25">
      <c r="A92" s="39" t="s">
        <v>1501</v>
      </c>
      <c r="B92" s="100" t="s">
        <v>1488</v>
      </c>
      <c r="C92" s="65" t="s">
        <v>1502</v>
      </c>
      <c r="D92" s="65" t="s">
        <v>1503</v>
      </c>
    </row>
    <row r="93" spans="1:4" x14ac:dyDescent="0.25">
      <c r="A93" s="39" t="s">
        <v>1504</v>
      </c>
      <c r="B93" s="100" t="s">
        <v>1488</v>
      </c>
      <c r="C93" s="65" t="s">
        <v>1505</v>
      </c>
      <c r="D93" s="65" t="s">
        <v>1506</v>
      </c>
    </row>
    <row r="94" spans="1:4" x14ac:dyDescent="0.25">
      <c r="A94" s="39" t="s">
        <v>1507</v>
      </c>
      <c r="B94" s="100" t="s">
        <v>1488</v>
      </c>
      <c r="C94" s="65" t="s">
        <v>1347</v>
      </c>
      <c r="D94" s="65" t="s">
        <v>1508</v>
      </c>
    </row>
    <row r="95" spans="1:4" x14ac:dyDescent="0.25">
      <c r="A95" s="39" t="s">
        <v>1509</v>
      </c>
      <c r="B95" s="100" t="s">
        <v>1488</v>
      </c>
      <c r="C95" s="65" t="s">
        <v>1510</v>
      </c>
      <c r="D95" s="65" t="s">
        <v>1511</v>
      </c>
    </row>
    <row r="96" spans="1:4" x14ac:dyDescent="0.25">
      <c r="A96" s="39" t="s">
        <v>1512</v>
      </c>
      <c r="B96" s="100" t="s">
        <v>1488</v>
      </c>
      <c r="C96" s="65" t="s">
        <v>1513</v>
      </c>
      <c r="D96" s="65" t="s">
        <v>1514</v>
      </c>
    </row>
    <row r="97" spans="1:4" x14ac:dyDescent="0.25">
      <c r="A97" s="39" t="s">
        <v>1515</v>
      </c>
      <c r="B97" s="100" t="s">
        <v>1488</v>
      </c>
      <c r="C97" s="65" t="s">
        <v>1516</v>
      </c>
      <c r="D97" s="65" t="s">
        <v>1517</v>
      </c>
    </row>
    <row r="98" spans="1:4" x14ac:dyDescent="0.25">
      <c r="A98" s="39" t="s">
        <v>1518</v>
      </c>
      <c r="B98" s="100" t="s">
        <v>1488</v>
      </c>
      <c r="C98" s="65" t="s">
        <v>1519</v>
      </c>
      <c r="D98" s="65" t="s">
        <v>1520</v>
      </c>
    </row>
    <row r="99" spans="1:4" x14ac:dyDescent="0.25">
      <c r="A99" s="39" t="s">
        <v>1521</v>
      </c>
      <c r="B99" s="100" t="s">
        <v>1488</v>
      </c>
      <c r="C99" s="65" t="s">
        <v>1355</v>
      </c>
      <c r="D99" s="65" t="s">
        <v>1522</v>
      </c>
    </row>
    <row r="100" spans="1:4" x14ac:dyDescent="0.25">
      <c r="A100" s="39" t="s">
        <v>1523</v>
      </c>
      <c r="B100" s="100" t="s">
        <v>1488</v>
      </c>
      <c r="C100" s="65" t="s">
        <v>1524</v>
      </c>
      <c r="D100" s="65" t="s">
        <v>1525</v>
      </c>
    </row>
    <row r="101" spans="1:4" x14ac:dyDescent="0.25">
      <c r="A101" s="39" t="s">
        <v>1526</v>
      </c>
      <c r="B101" s="100" t="s">
        <v>1488</v>
      </c>
      <c r="C101" s="65" t="s">
        <v>1338</v>
      </c>
      <c r="D101" s="65" t="s">
        <v>1527</v>
      </c>
    </row>
    <row r="102" spans="1:4" x14ac:dyDescent="0.25">
      <c r="A102" s="39" t="s">
        <v>1528</v>
      </c>
      <c r="B102" s="100" t="s">
        <v>1528</v>
      </c>
      <c r="C102" s="65" t="s">
        <v>1335</v>
      </c>
      <c r="D102" s="65" t="s">
        <v>1529</v>
      </c>
    </row>
    <row r="103" spans="1:4" x14ac:dyDescent="0.25">
      <c r="A103" s="39" t="s">
        <v>1530</v>
      </c>
      <c r="B103" s="100" t="s">
        <v>1528</v>
      </c>
      <c r="C103" s="65" t="s">
        <v>1343</v>
      </c>
      <c r="D103" s="65" t="s">
        <v>1529</v>
      </c>
    </row>
    <row r="104" spans="1:4" x14ac:dyDescent="0.25">
      <c r="A104" s="39" t="s">
        <v>1531</v>
      </c>
      <c r="B104" s="100" t="s">
        <v>1531</v>
      </c>
      <c r="C104" s="65" t="s">
        <v>1335</v>
      </c>
      <c r="D104" s="65" t="s">
        <v>1532</v>
      </c>
    </row>
    <row r="105" spans="1:4" x14ac:dyDescent="0.25">
      <c r="A105" s="39" t="s">
        <v>1533</v>
      </c>
      <c r="B105" s="100" t="s">
        <v>1533</v>
      </c>
      <c r="C105" s="65" t="s">
        <v>1335</v>
      </c>
      <c r="D105" s="65" t="s">
        <v>1534</v>
      </c>
    </row>
    <row r="106" spans="1:4" x14ac:dyDescent="0.25">
      <c r="A106" s="39" t="s">
        <v>1535</v>
      </c>
      <c r="B106" s="100" t="s">
        <v>1533</v>
      </c>
      <c r="C106" s="65" t="s">
        <v>1343</v>
      </c>
      <c r="D106" s="65" t="s">
        <v>1536</v>
      </c>
    </row>
    <row r="107" spans="1:4" x14ac:dyDescent="0.25">
      <c r="A107" s="39" t="s">
        <v>1537</v>
      </c>
      <c r="B107" s="100" t="s">
        <v>1537</v>
      </c>
      <c r="C107" s="65" t="s">
        <v>1335</v>
      </c>
      <c r="D107" s="65" t="s">
        <v>1538</v>
      </c>
    </row>
    <row r="108" spans="1:4" x14ac:dyDescent="0.25">
      <c r="A108" s="39" t="s">
        <v>1539</v>
      </c>
      <c r="B108" s="100" t="s">
        <v>1539</v>
      </c>
      <c r="C108" s="65" t="s">
        <v>1335</v>
      </c>
      <c r="D108" s="65" t="s">
        <v>1540</v>
      </c>
    </row>
    <row r="109" spans="1:4" x14ac:dyDescent="0.25">
      <c r="A109" s="39" t="s">
        <v>1541</v>
      </c>
      <c r="B109" s="100" t="s">
        <v>1541</v>
      </c>
      <c r="C109" s="65" t="s">
        <v>1335</v>
      </c>
      <c r="D109" s="65" t="s">
        <v>1542</v>
      </c>
    </row>
    <row r="110" spans="1:4" x14ac:dyDescent="0.25">
      <c r="A110" s="39" t="s">
        <v>1543</v>
      </c>
      <c r="B110" s="100" t="s">
        <v>1543</v>
      </c>
      <c r="C110" s="65" t="s">
        <v>1335</v>
      </c>
      <c r="D110" s="65" t="s">
        <v>1544</v>
      </c>
    </row>
    <row r="111" spans="1:4" x14ac:dyDescent="0.25">
      <c r="A111" s="39" t="s">
        <v>1545</v>
      </c>
      <c r="B111" s="100" t="s">
        <v>1543</v>
      </c>
      <c r="C111" s="65" t="s">
        <v>1343</v>
      </c>
      <c r="D111" s="65" t="s">
        <v>1546</v>
      </c>
    </row>
    <row r="112" spans="1:4" x14ac:dyDescent="0.25">
      <c r="A112" s="39" t="s">
        <v>1547</v>
      </c>
      <c r="B112" s="100" t="s">
        <v>1547</v>
      </c>
      <c r="C112" s="65" t="s">
        <v>1335</v>
      </c>
      <c r="D112" s="65" t="s">
        <v>1548</v>
      </c>
    </row>
    <row r="113" spans="1:4" x14ac:dyDescent="0.25">
      <c r="A113" s="39" t="s">
        <v>1549</v>
      </c>
      <c r="B113" s="100" t="s">
        <v>1547</v>
      </c>
      <c r="C113" s="65" t="s">
        <v>1343</v>
      </c>
      <c r="D113" s="65" t="s">
        <v>1548</v>
      </c>
    </row>
    <row r="114" spans="1:4" x14ac:dyDescent="0.25">
      <c r="A114" s="39" t="s">
        <v>1550</v>
      </c>
      <c r="B114" s="100" t="s">
        <v>1547</v>
      </c>
      <c r="C114" s="65" t="s">
        <v>1392</v>
      </c>
      <c r="D114" s="65" t="s">
        <v>1548</v>
      </c>
    </row>
    <row r="115" spans="1:4" x14ac:dyDescent="0.25">
      <c r="A115" s="39" t="s">
        <v>1551</v>
      </c>
      <c r="B115" s="100" t="s">
        <v>1551</v>
      </c>
      <c r="C115" s="65" t="s">
        <v>1335</v>
      </c>
      <c r="D115" s="65" t="s">
        <v>1552</v>
      </c>
    </row>
    <row r="116" spans="1:4" x14ac:dyDescent="0.25">
      <c r="A116" s="39" t="s">
        <v>1553</v>
      </c>
      <c r="B116" s="100" t="s">
        <v>1551</v>
      </c>
      <c r="C116" s="65" t="s">
        <v>1343</v>
      </c>
      <c r="D116" s="65" t="s">
        <v>1552</v>
      </c>
    </row>
    <row r="117" spans="1:4" x14ac:dyDescent="0.25">
      <c r="A117" s="39" t="s">
        <v>1554</v>
      </c>
      <c r="B117" s="100" t="s">
        <v>1554</v>
      </c>
      <c r="C117" s="65" t="s">
        <v>1335</v>
      </c>
      <c r="D117" s="65" t="s">
        <v>1555</v>
      </c>
    </row>
    <row r="118" spans="1:4" x14ac:dyDescent="0.25">
      <c r="A118" s="39" t="s">
        <v>1556</v>
      </c>
      <c r="B118" s="100" t="s">
        <v>1554</v>
      </c>
      <c r="C118" s="65" t="s">
        <v>1343</v>
      </c>
      <c r="D118" s="65" t="s">
        <v>1555</v>
      </c>
    </row>
    <row r="119" spans="1:4" x14ac:dyDescent="0.25">
      <c r="A119" s="39" t="s">
        <v>1557</v>
      </c>
      <c r="B119" s="100" t="s">
        <v>1557</v>
      </c>
      <c r="C119" s="65" t="s">
        <v>1335</v>
      </c>
      <c r="D119" s="65" t="s">
        <v>1558</v>
      </c>
    </row>
    <row r="120" spans="1:4" x14ac:dyDescent="0.25">
      <c r="A120" s="39" t="s">
        <v>1559</v>
      </c>
      <c r="B120" s="100" t="s">
        <v>1557</v>
      </c>
      <c r="C120" s="65" t="s">
        <v>1343</v>
      </c>
      <c r="D120" s="65" t="s">
        <v>1558</v>
      </c>
    </row>
    <row r="121" spans="1:4" x14ac:dyDescent="0.25">
      <c r="A121" s="39" t="s">
        <v>1560</v>
      </c>
      <c r="B121" s="100" t="s">
        <v>1560</v>
      </c>
      <c r="C121" s="65" t="s">
        <v>1335</v>
      </c>
      <c r="D121" s="65" t="s">
        <v>1561</v>
      </c>
    </row>
    <row r="122" spans="1:4" x14ac:dyDescent="0.25">
      <c r="A122" s="39" t="s">
        <v>1562</v>
      </c>
      <c r="B122" s="100" t="s">
        <v>1562</v>
      </c>
      <c r="C122" s="65" t="s">
        <v>1335</v>
      </c>
      <c r="D122" s="65" t="s">
        <v>1563</v>
      </c>
    </row>
    <row r="123" spans="1:4" x14ac:dyDescent="0.25">
      <c r="A123" s="39" t="s">
        <v>1564</v>
      </c>
      <c r="B123" s="100" t="s">
        <v>1562</v>
      </c>
      <c r="C123" s="65" t="s">
        <v>1343</v>
      </c>
      <c r="D123" s="65" t="s">
        <v>1563</v>
      </c>
    </row>
    <row r="124" spans="1:4" x14ac:dyDescent="0.25">
      <c r="A124" s="39" t="s">
        <v>1565</v>
      </c>
      <c r="B124" s="100" t="s">
        <v>1562</v>
      </c>
      <c r="C124" s="65" t="s">
        <v>1392</v>
      </c>
      <c r="D124" s="65" t="s">
        <v>1563</v>
      </c>
    </row>
    <row r="125" spans="1:4" x14ac:dyDescent="0.25">
      <c r="A125" s="39" t="s">
        <v>1566</v>
      </c>
      <c r="B125" s="100" t="s">
        <v>1562</v>
      </c>
      <c r="C125" s="65" t="s">
        <v>1371</v>
      </c>
      <c r="D125" s="65" t="s">
        <v>1563</v>
      </c>
    </row>
    <row r="126" spans="1:4" x14ac:dyDescent="0.25">
      <c r="A126" s="39" t="s">
        <v>1567</v>
      </c>
      <c r="B126" s="100" t="s">
        <v>1562</v>
      </c>
      <c r="C126" s="65" t="s">
        <v>1497</v>
      </c>
      <c r="D126" s="65" t="s">
        <v>1563</v>
      </c>
    </row>
    <row r="127" spans="1:4" x14ac:dyDescent="0.25">
      <c r="A127" s="39" t="s">
        <v>1568</v>
      </c>
      <c r="B127" s="100" t="s">
        <v>1568</v>
      </c>
      <c r="C127" s="65" t="s">
        <v>1335</v>
      </c>
      <c r="D127" s="65" t="s">
        <v>1569</v>
      </c>
    </row>
    <row r="128" spans="1:4" x14ac:dyDescent="0.25">
      <c r="A128" s="39" t="s">
        <v>1570</v>
      </c>
      <c r="B128" s="100" t="s">
        <v>1568</v>
      </c>
      <c r="C128" s="65" t="s">
        <v>1343</v>
      </c>
      <c r="D128" s="65" t="s">
        <v>1569</v>
      </c>
    </row>
    <row r="129" spans="1:4" x14ac:dyDescent="0.25">
      <c r="A129" s="39" t="s">
        <v>1571</v>
      </c>
      <c r="B129" s="100" t="s">
        <v>1571</v>
      </c>
      <c r="C129" s="65" t="s">
        <v>1335</v>
      </c>
      <c r="D129" s="65" t="s">
        <v>1572</v>
      </c>
    </row>
    <row r="130" spans="1:4" x14ac:dyDescent="0.25">
      <c r="A130" s="39" t="s">
        <v>1573</v>
      </c>
      <c r="B130" s="100" t="s">
        <v>1573</v>
      </c>
      <c r="C130" s="65" t="s">
        <v>1335</v>
      </c>
      <c r="D130" s="65" t="s">
        <v>1574</v>
      </c>
    </row>
    <row r="131" spans="1:4" x14ac:dyDescent="0.25">
      <c r="A131" s="39" t="s">
        <v>1575</v>
      </c>
      <c r="B131" s="100" t="s">
        <v>1573</v>
      </c>
      <c r="C131" s="65" t="s">
        <v>1343</v>
      </c>
      <c r="D131" s="65" t="s">
        <v>1574</v>
      </c>
    </row>
    <row r="132" spans="1:4" x14ac:dyDescent="0.25">
      <c r="A132" s="39" t="s">
        <v>1576</v>
      </c>
      <c r="B132" s="100" t="s">
        <v>1576</v>
      </c>
      <c r="C132" s="65" t="s">
        <v>1335</v>
      </c>
      <c r="D132" s="65" t="s">
        <v>1577</v>
      </c>
    </row>
    <row r="133" spans="1:4" x14ac:dyDescent="0.25">
      <c r="A133" s="39" t="s">
        <v>1578</v>
      </c>
      <c r="B133" s="100" t="s">
        <v>1576</v>
      </c>
      <c r="C133" s="65" t="s">
        <v>1343</v>
      </c>
      <c r="D133" s="65" t="s">
        <v>1577</v>
      </c>
    </row>
    <row r="134" spans="1:4" x14ac:dyDescent="0.25">
      <c r="A134" s="39" t="s">
        <v>1579</v>
      </c>
      <c r="B134" s="100" t="s">
        <v>1579</v>
      </c>
      <c r="C134" s="65" t="s">
        <v>1335</v>
      </c>
      <c r="D134" s="65" t="s">
        <v>1580</v>
      </c>
    </row>
    <row r="135" spans="1:4" x14ac:dyDescent="0.25">
      <c r="A135" s="39" t="s">
        <v>1581</v>
      </c>
      <c r="B135" s="100" t="s">
        <v>1579</v>
      </c>
      <c r="C135" s="65" t="s">
        <v>1343</v>
      </c>
      <c r="D135" s="65" t="s">
        <v>1580</v>
      </c>
    </row>
    <row r="136" spans="1:4" x14ac:dyDescent="0.25">
      <c r="A136" s="39" t="s">
        <v>1582</v>
      </c>
      <c r="B136" s="100" t="s">
        <v>1582</v>
      </c>
      <c r="C136" s="65" t="s">
        <v>1335</v>
      </c>
      <c r="D136" s="65" t="s">
        <v>1583</v>
      </c>
    </row>
    <row r="137" spans="1:4" x14ac:dyDescent="0.25">
      <c r="A137" s="39" t="s">
        <v>1584</v>
      </c>
      <c r="B137" s="100" t="s">
        <v>1584</v>
      </c>
      <c r="C137" s="65" t="s">
        <v>1335</v>
      </c>
      <c r="D137" s="65" t="s">
        <v>1585</v>
      </c>
    </row>
    <row r="138" spans="1:4" x14ac:dyDescent="0.25">
      <c r="A138" s="39" t="s">
        <v>1586</v>
      </c>
      <c r="B138" s="100" t="s">
        <v>1584</v>
      </c>
      <c r="C138" s="65" t="s">
        <v>1343</v>
      </c>
      <c r="D138" s="65" t="s">
        <v>1585</v>
      </c>
    </row>
    <row r="139" spans="1:4" x14ac:dyDescent="0.25">
      <c r="A139" s="39" t="s">
        <v>1587</v>
      </c>
      <c r="B139" s="100" t="s">
        <v>1587</v>
      </c>
      <c r="C139" s="65" t="s">
        <v>1335</v>
      </c>
      <c r="D139" s="65" t="s">
        <v>1588</v>
      </c>
    </row>
    <row r="140" spans="1:4" x14ac:dyDescent="0.25">
      <c r="A140" s="39" t="s">
        <v>1589</v>
      </c>
      <c r="B140" s="100" t="s">
        <v>1589</v>
      </c>
      <c r="C140" s="65" t="s">
        <v>1335</v>
      </c>
      <c r="D140" s="65" t="s">
        <v>1590</v>
      </c>
    </row>
    <row r="141" spans="1:4" x14ac:dyDescent="0.25">
      <c r="A141" s="39" t="s">
        <v>1591</v>
      </c>
      <c r="B141" s="100" t="s">
        <v>1591</v>
      </c>
      <c r="C141" s="65" t="s">
        <v>1335</v>
      </c>
      <c r="D141" s="65" t="s">
        <v>1592</v>
      </c>
    </row>
    <row r="142" spans="1:4" x14ac:dyDescent="0.25">
      <c r="A142" s="39" t="s">
        <v>1593</v>
      </c>
      <c r="B142" s="100" t="s">
        <v>1591</v>
      </c>
      <c r="C142" s="65" t="s">
        <v>1343</v>
      </c>
      <c r="D142" s="65" t="s">
        <v>1592</v>
      </c>
    </row>
    <row r="143" spans="1:4" x14ac:dyDescent="0.25">
      <c r="A143" s="39" t="s">
        <v>1594</v>
      </c>
      <c r="B143" s="100" t="s">
        <v>1594</v>
      </c>
      <c r="C143" s="65" t="s">
        <v>1335</v>
      </c>
      <c r="D143" s="65" t="s">
        <v>1595</v>
      </c>
    </row>
    <row r="144" spans="1:4" x14ac:dyDescent="0.25">
      <c r="A144" s="39" t="s">
        <v>1596</v>
      </c>
      <c r="B144" s="100" t="s">
        <v>1594</v>
      </c>
      <c r="C144" s="65" t="s">
        <v>1343</v>
      </c>
      <c r="D144" s="65" t="s">
        <v>1595</v>
      </c>
    </row>
    <row r="145" spans="1:4" x14ac:dyDescent="0.25">
      <c r="A145" s="39" t="s">
        <v>1597</v>
      </c>
      <c r="B145" s="100" t="s">
        <v>1594</v>
      </c>
      <c r="C145" s="65" t="s">
        <v>1392</v>
      </c>
      <c r="D145" s="65" t="s">
        <v>1595</v>
      </c>
    </row>
    <row r="146" spans="1:4" x14ac:dyDescent="0.25">
      <c r="A146" s="39" t="s">
        <v>1598</v>
      </c>
      <c r="B146" s="100" t="s">
        <v>1594</v>
      </c>
      <c r="C146" s="65" t="s">
        <v>1371</v>
      </c>
      <c r="D146" s="65" t="s">
        <v>1595</v>
      </c>
    </row>
    <row r="147" spans="1:4" x14ac:dyDescent="0.25">
      <c r="A147" s="39" t="s">
        <v>1599</v>
      </c>
      <c r="B147" s="100" t="s">
        <v>1594</v>
      </c>
      <c r="C147" s="65" t="s">
        <v>1497</v>
      </c>
      <c r="D147" s="65" t="s">
        <v>1595</v>
      </c>
    </row>
    <row r="148" spans="1:4" x14ac:dyDescent="0.25">
      <c r="A148" s="39" t="s">
        <v>1600</v>
      </c>
      <c r="B148" s="100" t="s">
        <v>1600</v>
      </c>
      <c r="C148" s="65" t="s">
        <v>1335</v>
      </c>
      <c r="D148" s="65" t="s">
        <v>1601</v>
      </c>
    </row>
    <row r="149" spans="1:4" x14ac:dyDescent="0.25">
      <c r="A149" s="39" t="s">
        <v>1602</v>
      </c>
      <c r="B149" s="100" t="s">
        <v>1602</v>
      </c>
      <c r="C149" s="65" t="s">
        <v>1335</v>
      </c>
      <c r="D149" s="65" t="s">
        <v>1603</v>
      </c>
    </row>
    <row r="150" spans="1:4" x14ac:dyDescent="0.25">
      <c r="A150" s="39" t="s">
        <v>1604</v>
      </c>
      <c r="B150" s="100" t="s">
        <v>1602</v>
      </c>
      <c r="C150" s="65" t="s">
        <v>1343</v>
      </c>
      <c r="D150" s="65" t="s">
        <v>1603</v>
      </c>
    </row>
    <row r="151" spans="1:4" x14ac:dyDescent="0.25">
      <c r="A151" s="39" t="s">
        <v>1605</v>
      </c>
      <c r="B151" s="100" t="s">
        <v>1605</v>
      </c>
      <c r="C151" s="65" t="s">
        <v>1335</v>
      </c>
      <c r="D151" s="65" t="s">
        <v>1606</v>
      </c>
    </row>
    <row r="152" spans="1:4" x14ac:dyDescent="0.25">
      <c r="A152" s="39" t="s">
        <v>1607</v>
      </c>
      <c r="B152" s="100" t="s">
        <v>1607</v>
      </c>
      <c r="C152" s="65" t="s">
        <v>1335</v>
      </c>
      <c r="D152" s="65" t="s">
        <v>1608</v>
      </c>
    </row>
    <row r="153" spans="1:4" x14ac:dyDescent="0.25">
      <c r="A153" s="39" t="s">
        <v>1609</v>
      </c>
      <c r="B153" s="100" t="s">
        <v>1609</v>
      </c>
      <c r="C153" s="65" t="s">
        <v>1335</v>
      </c>
      <c r="D153" s="65" t="s">
        <v>1610</v>
      </c>
    </row>
    <row r="154" spans="1:4" x14ac:dyDescent="0.25">
      <c r="A154" s="39" t="s">
        <v>1611</v>
      </c>
      <c r="B154" s="100" t="s">
        <v>1609</v>
      </c>
      <c r="C154" s="65" t="s">
        <v>1343</v>
      </c>
      <c r="D154" s="65" t="s">
        <v>1610</v>
      </c>
    </row>
    <row r="155" spans="1:4" x14ac:dyDescent="0.25">
      <c r="A155" s="39" t="s">
        <v>1612</v>
      </c>
      <c r="B155" s="100" t="s">
        <v>1609</v>
      </c>
      <c r="C155" s="65" t="s">
        <v>1392</v>
      </c>
      <c r="D155" s="65" t="s">
        <v>1610</v>
      </c>
    </row>
    <row r="156" spans="1:4" x14ac:dyDescent="0.25">
      <c r="A156" s="39" t="s">
        <v>1613</v>
      </c>
      <c r="B156" s="100" t="s">
        <v>1613</v>
      </c>
      <c r="C156" s="65" t="s">
        <v>1335</v>
      </c>
      <c r="D156" s="65" t="s">
        <v>1614</v>
      </c>
    </row>
    <row r="157" spans="1:4" x14ac:dyDescent="0.25">
      <c r="A157" s="39" t="s">
        <v>1615</v>
      </c>
      <c r="B157" s="100" t="s">
        <v>1613</v>
      </c>
      <c r="C157" s="65" t="s">
        <v>1343</v>
      </c>
      <c r="D157" s="65" t="s">
        <v>1614</v>
      </c>
    </row>
    <row r="158" spans="1:4" x14ac:dyDescent="0.25">
      <c r="A158" s="39" t="s">
        <v>1616</v>
      </c>
      <c r="B158" s="100" t="s">
        <v>1616</v>
      </c>
      <c r="C158" s="65" t="s">
        <v>1335</v>
      </c>
      <c r="D158" s="65" t="s">
        <v>1617</v>
      </c>
    </row>
    <row r="159" spans="1:4" x14ac:dyDescent="0.25">
      <c r="A159" s="39" t="s">
        <v>1618</v>
      </c>
      <c r="B159" s="100" t="s">
        <v>1616</v>
      </c>
      <c r="C159" s="65" t="s">
        <v>1343</v>
      </c>
      <c r="D159" s="65" t="s">
        <v>1617</v>
      </c>
    </row>
    <row r="160" spans="1:4" x14ac:dyDescent="0.25">
      <c r="A160" s="39" t="s">
        <v>1619</v>
      </c>
      <c r="B160" s="100" t="s">
        <v>1619</v>
      </c>
      <c r="C160" s="65" t="s">
        <v>1335</v>
      </c>
      <c r="D160" s="65" t="s">
        <v>1620</v>
      </c>
    </row>
    <row r="161" spans="1:4" x14ac:dyDescent="0.25">
      <c r="A161" s="39" t="s">
        <v>1621</v>
      </c>
      <c r="B161" s="100" t="s">
        <v>1621</v>
      </c>
      <c r="C161" s="65" t="s">
        <v>1335</v>
      </c>
      <c r="D161" s="65" t="s">
        <v>1622</v>
      </c>
    </row>
    <row r="162" spans="1:4" x14ac:dyDescent="0.25">
      <c r="A162" s="39" t="s">
        <v>1623</v>
      </c>
      <c r="B162" s="100" t="s">
        <v>1623</v>
      </c>
      <c r="C162" s="65" t="s">
        <v>1335</v>
      </c>
      <c r="D162" s="65" t="s">
        <v>1624</v>
      </c>
    </row>
    <row r="163" spans="1:4" x14ac:dyDescent="0.25">
      <c r="A163" s="39" t="s">
        <v>1625</v>
      </c>
      <c r="B163" s="100" t="s">
        <v>1623</v>
      </c>
      <c r="C163" s="65" t="s">
        <v>1343</v>
      </c>
      <c r="D163" s="65" t="s">
        <v>1626</v>
      </c>
    </row>
    <row r="164" spans="1:4" x14ac:dyDescent="0.25">
      <c r="A164" s="39" t="s">
        <v>1627</v>
      </c>
      <c r="B164" s="100" t="s">
        <v>1623</v>
      </c>
      <c r="C164" s="65" t="s">
        <v>1392</v>
      </c>
      <c r="D164" s="65" t="s">
        <v>1628</v>
      </c>
    </row>
    <row r="165" spans="1:4" x14ac:dyDescent="0.25">
      <c r="A165" s="39" t="s">
        <v>1629</v>
      </c>
      <c r="B165" s="100" t="s">
        <v>1623</v>
      </c>
      <c r="C165" s="65" t="s">
        <v>1371</v>
      </c>
      <c r="D165" s="65" t="s">
        <v>1630</v>
      </c>
    </row>
    <row r="166" spans="1:4" x14ac:dyDescent="0.25">
      <c r="A166" s="39" t="s">
        <v>1631</v>
      </c>
      <c r="B166" s="100" t="s">
        <v>1623</v>
      </c>
      <c r="C166" s="65" t="s">
        <v>1497</v>
      </c>
      <c r="D166" s="65" t="s">
        <v>1624</v>
      </c>
    </row>
    <row r="167" spans="1:4" x14ac:dyDescent="0.25">
      <c r="A167" s="39" t="s">
        <v>1632</v>
      </c>
      <c r="B167" s="100" t="s">
        <v>1632</v>
      </c>
      <c r="C167" s="65" t="s">
        <v>1335</v>
      </c>
      <c r="D167" s="65" t="s">
        <v>1633</v>
      </c>
    </row>
    <row r="168" spans="1:4" x14ac:dyDescent="0.25">
      <c r="A168" s="39" t="s">
        <v>1634</v>
      </c>
      <c r="B168" s="100" t="s">
        <v>1634</v>
      </c>
      <c r="C168" s="65" t="s">
        <v>1335</v>
      </c>
      <c r="D168" s="65" t="s">
        <v>1635</v>
      </c>
    </row>
    <row r="169" spans="1:4" x14ac:dyDescent="0.25">
      <c r="A169" s="39" t="s">
        <v>1636</v>
      </c>
      <c r="B169" s="100" t="s">
        <v>1636</v>
      </c>
      <c r="C169" s="65" t="s">
        <v>1335</v>
      </c>
      <c r="D169" s="65" t="s">
        <v>1637</v>
      </c>
    </row>
    <row r="170" spans="1:4" x14ac:dyDescent="0.25">
      <c r="A170" s="39" t="s">
        <v>1638</v>
      </c>
      <c r="B170" s="100" t="s">
        <v>1638</v>
      </c>
      <c r="C170" s="65" t="s">
        <v>1335</v>
      </c>
      <c r="D170" s="65" t="s">
        <v>1639</v>
      </c>
    </row>
    <row r="171" spans="1:4" x14ac:dyDescent="0.25">
      <c r="A171" s="39" t="s">
        <v>1640</v>
      </c>
      <c r="B171" s="100" t="s">
        <v>1638</v>
      </c>
      <c r="C171" s="65" t="s">
        <v>1343</v>
      </c>
      <c r="D171" s="65" t="s">
        <v>1639</v>
      </c>
    </row>
    <row r="172" spans="1:4" x14ac:dyDescent="0.25">
      <c r="A172" s="39" t="s">
        <v>1641</v>
      </c>
      <c r="B172" s="100" t="s">
        <v>1641</v>
      </c>
      <c r="C172" s="65" t="s">
        <v>1335</v>
      </c>
      <c r="D172" s="65" t="s">
        <v>1642</v>
      </c>
    </row>
    <row r="173" spans="1:4" x14ac:dyDescent="0.25">
      <c r="A173" s="39" t="s">
        <v>1643</v>
      </c>
      <c r="B173" s="100" t="s">
        <v>1643</v>
      </c>
      <c r="C173" s="65" t="s">
        <v>1335</v>
      </c>
      <c r="D173" s="65" t="s">
        <v>1644</v>
      </c>
    </row>
    <row r="174" spans="1:4" x14ac:dyDescent="0.25">
      <c r="A174" s="39" t="s">
        <v>1645</v>
      </c>
      <c r="B174" s="100" t="s">
        <v>1645</v>
      </c>
      <c r="C174" s="65" t="s">
        <v>1335</v>
      </c>
      <c r="D174" s="65" t="s">
        <v>1646</v>
      </c>
    </row>
    <row r="175" spans="1:4" x14ac:dyDescent="0.25">
      <c r="A175" s="39" t="s">
        <v>1647</v>
      </c>
      <c r="B175" s="100" t="s">
        <v>1647</v>
      </c>
      <c r="C175" s="65" t="s">
        <v>1335</v>
      </c>
      <c r="D175" s="65" t="s">
        <v>1648</v>
      </c>
    </row>
    <row r="176" spans="1:4" x14ac:dyDescent="0.25">
      <c r="A176" s="39" t="s">
        <v>1649</v>
      </c>
      <c r="B176" s="100" t="s">
        <v>1649</v>
      </c>
      <c r="C176" s="65" t="s">
        <v>1335</v>
      </c>
      <c r="D176" s="65" t="s">
        <v>1650</v>
      </c>
    </row>
    <row r="177" spans="1:4" x14ac:dyDescent="0.25">
      <c r="A177" s="39" t="s">
        <v>1651</v>
      </c>
      <c r="B177" s="100" t="s">
        <v>1651</v>
      </c>
      <c r="C177" s="65" t="s">
        <v>1335</v>
      </c>
      <c r="D177" s="65" t="s">
        <v>1652</v>
      </c>
    </row>
    <row r="178" spans="1:4" x14ac:dyDescent="0.25">
      <c r="A178" s="39" t="s">
        <v>1653</v>
      </c>
      <c r="B178" s="100" t="s">
        <v>1651</v>
      </c>
      <c r="C178" s="65" t="s">
        <v>1343</v>
      </c>
      <c r="D178" s="65" t="s">
        <v>1652</v>
      </c>
    </row>
    <row r="179" spans="1:4" x14ac:dyDescent="0.25">
      <c r="A179" s="39" t="s">
        <v>1654</v>
      </c>
      <c r="B179" s="100" t="s">
        <v>1654</v>
      </c>
      <c r="C179" s="65" t="s">
        <v>1335</v>
      </c>
      <c r="D179" s="65" t="s">
        <v>1655</v>
      </c>
    </row>
    <row r="180" spans="1:4" x14ac:dyDescent="0.25">
      <c r="A180" s="39" t="s">
        <v>1656</v>
      </c>
      <c r="B180" s="100" t="s">
        <v>1656</v>
      </c>
      <c r="C180" s="65" t="s">
        <v>1335</v>
      </c>
      <c r="D180" s="65" t="s">
        <v>1657</v>
      </c>
    </row>
    <row r="181" spans="1:4" x14ac:dyDescent="0.25">
      <c r="A181" s="39" t="s">
        <v>1658</v>
      </c>
      <c r="B181" s="100" t="s">
        <v>1656</v>
      </c>
      <c r="C181" s="65" t="s">
        <v>1343</v>
      </c>
      <c r="D181" s="65" t="s">
        <v>1659</v>
      </c>
    </row>
    <row r="182" spans="1:4" x14ac:dyDescent="0.25">
      <c r="A182" s="39" t="s">
        <v>1660</v>
      </c>
      <c r="B182" s="100" t="s">
        <v>1660</v>
      </c>
      <c r="C182" s="65" t="s">
        <v>1335</v>
      </c>
      <c r="D182" s="65" t="s">
        <v>1661</v>
      </c>
    </row>
    <row r="183" spans="1:4" x14ac:dyDescent="0.25">
      <c r="A183" s="39" t="s">
        <v>1662</v>
      </c>
      <c r="B183" s="100" t="s">
        <v>1660</v>
      </c>
      <c r="C183" s="65" t="s">
        <v>1343</v>
      </c>
      <c r="D183" s="65" t="s">
        <v>1663</v>
      </c>
    </row>
    <row r="184" spans="1:4" x14ac:dyDescent="0.25">
      <c r="A184" s="39" t="s">
        <v>1664</v>
      </c>
      <c r="B184" s="100" t="s">
        <v>1660</v>
      </c>
      <c r="C184" s="65" t="s">
        <v>1392</v>
      </c>
      <c r="D184" s="65" t="s">
        <v>1661</v>
      </c>
    </row>
    <row r="185" spans="1:4" x14ac:dyDescent="0.25">
      <c r="A185" s="39" t="s">
        <v>1665</v>
      </c>
      <c r="B185" s="100" t="s">
        <v>1665</v>
      </c>
      <c r="C185" s="65" t="s">
        <v>1335</v>
      </c>
      <c r="D185" s="65" t="s">
        <v>1666</v>
      </c>
    </row>
    <row r="186" spans="1:4" x14ac:dyDescent="0.25">
      <c r="A186" s="39" t="s">
        <v>1667</v>
      </c>
      <c r="B186" s="100" t="s">
        <v>1667</v>
      </c>
      <c r="C186" s="65" t="s">
        <v>1335</v>
      </c>
      <c r="D186" s="65" t="s">
        <v>1668</v>
      </c>
    </row>
    <row r="187" spans="1:4" x14ac:dyDescent="0.25">
      <c r="A187" s="39" t="s">
        <v>1669</v>
      </c>
      <c r="B187" s="100" t="s">
        <v>1667</v>
      </c>
      <c r="C187" s="65" t="s">
        <v>1343</v>
      </c>
      <c r="D187" s="65" t="s">
        <v>1668</v>
      </c>
    </row>
    <row r="188" spans="1:4" x14ac:dyDescent="0.25">
      <c r="A188" s="39" t="s">
        <v>1670</v>
      </c>
      <c r="B188" s="100" t="s">
        <v>1670</v>
      </c>
      <c r="C188" s="65" t="s">
        <v>1335</v>
      </c>
      <c r="D188" s="65" t="s">
        <v>1671</v>
      </c>
    </row>
    <row r="189" spans="1:4" x14ac:dyDescent="0.25">
      <c r="A189" s="39" t="s">
        <v>1672</v>
      </c>
      <c r="B189" s="100" t="s">
        <v>1672</v>
      </c>
      <c r="C189" s="65" t="s">
        <v>1335</v>
      </c>
      <c r="D189" s="65" t="s">
        <v>1673</v>
      </c>
    </row>
    <row r="190" spans="1:4" x14ac:dyDescent="0.25">
      <c r="A190" s="39" t="s">
        <v>1674</v>
      </c>
      <c r="B190" s="100" t="s">
        <v>1672</v>
      </c>
      <c r="C190" s="65" t="s">
        <v>1343</v>
      </c>
      <c r="D190" s="65" t="s">
        <v>1673</v>
      </c>
    </row>
    <row r="191" spans="1:4" x14ac:dyDescent="0.25">
      <c r="A191" s="39" t="s">
        <v>1675</v>
      </c>
      <c r="B191" s="100" t="s">
        <v>1675</v>
      </c>
      <c r="C191" s="65" t="s">
        <v>1335</v>
      </c>
      <c r="D191" s="65" t="s">
        <v>1676</v>
      </c>
    </row>
    <row r="192" spans="1:4" x14ac:dyDescent="0.25">
      <c r="A192" s="39" t="s">
        <v>1677</v>
      </c>
      <c r="B192" s="100" t="s">
        <v>1677</v>
      </c>
      <c r="C192" s="65" t="s">
        <v>1335</v>
      </c>
      <c r="D192" s="65" t="s">
        <v>1678</v>
      </c>
    </row>
    <row r="193" spans="1:4" x14ac:dyDescent="0.25">
      <c r="A193" s="39" t="s">
        <v>1679</v>
      </c>
      <c r="B193" s="100" t="s">
        <v>1677</v>
      </c>
      <c r="C193" s="65" t="s">
        <v>1343</v>
      </c>
      <c r="D193" s="65" t="s">
        <v>1678</v>
      </c>
    </row>
    <row r="194" spans="1:4" x14ac:dyDescent="0.25">
      <c r="A194" s="39" t="s">
        <v>1680</v>
      </c>
      <c r="B194" s="100" t="s">
        <v>1680</v>
      </c>
      <c r="C194" s="65" t="s">
        <v>1335</v>
      </c>
      <c r="D194" s="65" t="s">
        <v>1681</v>
      </c>
    </row>
    <row r="195" spans="1:4" x14ac:dyDescent="0.25">
      <c r="A195" s="39" t="s">
        <v>1682</v>
      </c>
      <c r="B195" s="100" t="s">
        <v>1680</v>
      </c>
      <c r="C195" s="65" t="s">
        <v>1343</v>
      </c>
      <c r="D195" s="65" t="s">
        <v>1681</v>
      </c>
    </row>
    <row r="196" spans="1:4" x14ac:dyDescent="0.25">
      <c r="A196" s="39" t="s">
        <v>1683</v>
      </c>
      <c r="B196" s="100" t="s">
        <v>1683</v>
      </c>
      <c r="C196" s="65" t="s">
        <v>1335</v>
      </c>
      <c r="D196" s="65" t="s">
        <v>1684</v>
      </c>
    </row>
    <row r="197" spans="1:4" x14ac:dyDescent="0.25">
      <c r="A197" s="39" t="s">
        <v>1685</v>
      </c>
      <c r="B197" s="100" t="s">
        <v>1685</v>
      </c>
      <c r="C197" s="65" t="s">
        <v>1335</v>
      </c>
      <c r="D197" s="65" t="s">
        <v>1686</v>
      </c>
    </row>
    <row r="198" spans="1:4" x14ac:dyDescent="0.25">
      <c r="A198" s="39" t="s">
        <v>1687</v>
      </c>
      <c r="B198" s="100" t="s">
        <v>1685</v>
      </c>
      <c r="C198" s="65" t="s">
        <v>1343</v>
      </c>
      <c r="D198" s="65" t="s">
        <v>1686</v>
      </c>
    </row>
    <row r="199" spans="1:4" x14ac:dyDescent="0.25">
      <c r="A199" s="39" t="s">
        <v>1688</v>
      </c>
      <c r="B199" s="100" t="s">
        <v>1685</v>
      </c>
      <c r="C199" s="65" t="s">
        <v>1392</v>
      </c>
      <c r="D199" s="65" t="s">
        <v>1686</v>
      </c>
    </row>
    <row r="200" spans="1:4" x14ac:dyDescent="0.25">
      <c r="A200" s="39" t="s">
        <v>1689</v>
      </c>
      <c r="B200" s="100" t="s">
        <v>1689</v>
      </c>
      <c r="C200" s="65" t="s">
        <v>1335</v>
      </c>
      <c r="D200" s="65" t="s">
        <v>1690</v>
      </c>
    </row>
    <row r="201" spans="1:4" x14ac:dyDescent="0.25">
      <c r="A201" s="39" t="s">
        <v>1691</v>
      </c>
      <c r="B201" s="100" t="s">
        <v>1692</v>
      </c>
      <c r="C201" s="65" t="s">
        <v>1343</v>
      </c>
      <c r="D201" s="65" t="s">
        <v>1693</v>
      </c>
    </row>
    <row r="202" spans="1:4" x14ac:dyDescent="0.25">
      <c r="A202" s="39" t="s">
        <v>1694</v>
      </c>
      <c r="B202" s="100" t="s">
        <v>1694</v>
      </c>
      <c r="C202" s="65" t="s">
        <v>1335</v>
      </c>
      <c r="D202" s="65" t="s">
        <v>1695</v>
      </c>
    </row>
    <row r="203" spans="1:4" x14ac:dyDescent="0.25">
      <c r="A203" s="39" t="s">
        <v>1696</v>
      </c>
      <c r="B203" s="100" t="s">
        <v>1694</v>
      </c>
      <c r="C203" s="65" t="s">
        <v>1343</v>
      </c>
      <c r="D203" s="65" t="s">
        <v>1695</v>
      </c>
    </row>
    <row r="204" spans="1:4" x14ac:dyDescent="0.25">
      <c r="A204" s="39" t="s">
        <v>1697</v>
      </c>
      <c r="B204" s="100" t="s">
        <v>1697</v>
      </c>
      <c r="C204" s="65" t="s">
        <v>1335</v>
      </c>
      <c r="D204" s="65" t="s">
        <v>1698</v>
      </c>
    </row>
    <row r="205" spans="1:4" x14ac:dyDescent="0.25">
      <c r="A205" s="39" t="s">
        <v>1699</v>
      </c>
      <c r="B205" s="100" t="s">
        <v>1697</v>
      </c>
      <c r="C205" s="65" t="s">
        <v>1343</v>
      </c>
      <c r="D205" s="65" t="s">
        <v>1698</v>
      </c>
    </row>
    <row r="206" spans="1:4" x14ac:dyDescent="0.25">
      <c r="A206" s="39" t="s">
        <v>1700</v>
      </c>
      <c r="B206" s="100" t="s">
        <v>1700</v>
      </c>
      <c r="C206" s="65" t="s">
        <v>1335</v>
      </c>
      <c r="D206" s="65" t="s">
        <v>1701</v>
      </c>
    </row>
    <row r="207" spans="1:4" x14ac:dyDescent="0.25">
      <c r="A207" s="39" t="s">
        <v>1702</v>
      </c>
      <c r="B207" s="100" t="s">
        <v>1702</v>
      </c>
      <c r="C207" s="65" t="s">
        <v>1335</v>
      </c>
      <c r="D207" s="65" t="s">
        <v>1703</v>
      </c>
    </row>
    <row r="208" spans="1:4" x14ac:dyDescent="0.25">
      <c r="A208" s="39" t="s">
        <v>1704</v>
      </c>
      <c r="B208" s="100" t="s">
        <v>1704</v>
      </c>
      <c r="C208" s="65" t="s">
        <v>1335</v>
      </c>
      <c r="D208" s="65" t="s">
        <v>1705</v>
      </c>
    </row>
    <row r="209" spans="1:4" x14ac:dyDescent="0.25">
      <c r="A209" s="39" t="s">
        <v>1706</v>
      </c>
      <c r="B209" s="100" t="s">
        <v>1706</v>
      </c>
      <c r="C209" s="65" t="s">
        <v>1335</v>
      </c>
      <c r="D209" s="65" t="s">
        <v>1707</v>
      </c>
    </row>
    <row r="210" spans="1:4" x14ac:dyDescent="0.25">
      <c r="A210" s="39" t="s">
        <v>1708</v>
      </c>
      <c r="B210" s="100" t="s">
        <v>1708</v>
      </c>
      <c r="C210" s="65" t="s">
        <v>1335</v>
      </c>
      <c r="D210" s="65" t="s">
        <v>1709</v>
      </c>
    </row>
    <row r="211" spans="1:4" x14ac:dyDescent="0.25">
      <c r="A211" s="39" t="s">
        <v>1710</v>
      </c>
      <c r="B211" s="100" t="s">
        <v>1708</v>
      </c>
      <c r="C211" s="65" t="s">
        <v>1343</v>
      </c>
      <c r="D211" s="65" t="s">
        <v>1709</v>
      </c>
    </row>
    <row r="212" spans="1:4" x14ac:dyDescent="0.25">
      <c r="A212" s="39" t="s">
        <v>1711</v>
      </c>
      <c r="B212" s="100" t="s">
        <v>1711</v>
      </c>
      <c r="C212" s="65" t="s">
        <v>1335</v>
      </c>
      <c r="D212" s="65" t="s">
        <v>1712</v>
      </c>
    </row>
    <row r="213" spans="1:4" x14ac:dyDescent="0.25">
      <c r="A213" s="39" t="s">
        <v>1713</v>
      </c>
      <c r="B213" s="100" t="s">
        <v>1713</v>
      </c>
      <c r="C213" s="65" t="s">
        <v>1335</v>
      </c>
      <c r="D213" s="65" t="s">
        <v>1714</v>
      </c>
    </row>
    <row r="214" spans="1:4" x14ac:dyDescent="0.25">
      <c r="A214" s="39" t="s">
        <v>1715</v>
      </c>
      <c r="B214" s="100" t="s">
        <v>1715</v>
      </c>
      <c r="C214" s="65" t="s">
        <v>1335</v>
      </c>
      <c r="D214" s="65" t="s">
        <v>1716</v>
      </c>
    </row>
    <row r="215" spans="1:4" x14ac:dyDescent="0.25">
      <c r="A215" s="39" t="s">
        <v>1717</v>
      </c>
      <c r="B215" s="100" t="s">
        <v>1717</v>
      </c>
      <c r="C215" s="65" t="s">
        <v>1335</v>
      </c>
      <c r="D215" s="65" t="s">
        <v>1718</v>
      </c>
    </row>
    <row r="216" spans="1:4" x14ac:dyDescent="0.25">
      <c r="A216" s="39" t="s">
        <v>1719</v>
      </c>
      <c r="B216" s="100" t="s">
        <v>1717</v>
      </c>
      <c r="C216" s="65" t="s">
        <v>1343</v>
      </c>
      <c r="D216" s="65" t="s">
        <v>1718</v>
      </c>
    </row>
    <row r="217" spans="1:4" x14ac:dyDescent="0.25">
      <c r="A217" s="39" t="s">
        <v>1720</v>
      </c>
      <c r="B217" s="100" t="s">
        <v>1720</v>
      </c>
      <c r="C217" s="65" t="s">
        <v>1335</v>
      </c>
      <c r="D217" s="65" t="s">
        <v>1721</v>
      </c>
    </row>
    <row r="218" spans="1:4" x14ac:dyDescent="0.25">
      <c r="A218" s="39" t="s">
        <v>1722</v>
      </c>
      <c r="B218" s="100" t="s">
        <v>1720</v>
      </c>
      <c r="C218" s="65" t="s">
        <v>1343</v>
      </c>
      <c r="D218" s="65" t="s">
        <v>1721</v>
      </c>
    </row>
    <row r="219" spans="1:4" x14ac:dyDescent="0.25">
      <c r="A219" s="39" t="s">
        <v>1723</v>
      </c>
      <c r="B219" s="100" t="s">
        <v>1723</v>
      </c>
      <c r="C219" s="65" t="s">
        <v>1335</v>
      </c>
      <c r="D219" s="65" t="s">
        <v>1724</v>
      </c>
    </row>
    <row r="220" spans="1:4" x14ac:dyDescent="0.25">
      <c r="A220" s="39" t="s">
        <v>1725</v>
      </c>
      <c r="B220" s="100" t="s">
        <v>1723</v>
      </c>
      <c r="C220" s="65" t="s">
        <v>1343</v>
      </c>
      <c r="D220" s="65" t="s">
        <v>1724</v>
      </c>
    </row>
    <row r="221" spans="1:4" x14ac:dyDescent="0.25">
      <c r="A221" s="39" t="s">
        <v>1726</v>
      </c>
      <c r="B221" s="100" t="s">
        <v>1723</v>
      </c>
      <c r="C221" s="65" t="s">
        <v>1371</v>
      </c>
      <c r="D221" s="65" t="s">
        <v>1724</v>
      </c>
    </row>
    <row r="222" spans="1:4" x14ac:dyDescent="0.25">
      <c r="A222" s="39" t="s">
        <v>1727</v>
      </c>
      <c r="B222" s="100" t="s">
        <v>1723</v>
      </c>
      <c r="C222" s="65" t="s">
        <v>1497</v>
      </c>
      <c r="D222" s="65" t="s">
        <v>1724</v>
      </c>
    </row>
    <row r="223" spans="1:4" x14ac:dyDescent="0.25">
      <c r="A223" s="39" t="s">
        <v>1728</v>
      </c>
      <c r="B223" s="100" t="s">
        <v>1723</v>
      </c>
      <c r="C223" s="65" t="s">
        <v>1364</v>
      </c>
      <c r="D223" s="65" t="s">
        <v>1724</v>
      </c>
    </row>
    <row r="224" spans="1:4" x14ac:dyDescent="0.25">
      <c r="A224" s="39" t="s">
        <v>1729</v>
      </c>
      <c r="B224" s="100" t="s">
        <v>1723</v>
      </c>
      <c r="C224" s="65" t="s">
        <v>1505</v>
      </c>
      <c r="D224" s="65" t="s">
        <v>1724</v>
      </c>
    </row>
    <row r="225" spans="1:4" x14ac:dyDescent="0.25">
      <c r="A225" s="39" t="s">
        <v>1730</v>
      </c>
      <c r="B225" s="100" t="s">
        <v>1723</v>
      </c>
      <c r="C225" s="65" t="s">
        <v>1731</v>
      </c>
      <c r="D225" s="65" t="s">
        <v>1724</v>
      </c>
    </row>
    <row r="226" spans="1:4" x14ac:dyDescent="0.25">
      <c r="A226" s="39" t="s">
        <v>1732</v>
      </c>
      <c r="B226" s="100" t="s">
        <v>1732</v>
      </c>
      <c r="C226" s="65" t="s">
        <v>1335</v>
      </c>
      <c r="D226" s="65" t="s">
        <v>1733</v>
      </c>
    </row>
    <row r="227" spans="1:4" x14ac:dyDescent="0.25">
      <c r="A227" s="39" t="s">
        <v>1734</v>
      </c>
      <c r="B227" s="100" t="s">
        <v>1734</v>
      </c>
      <c r="C227" s="65" t="s">
        <v>1335</v>
      </c>
      <c r="D227" s="65" t="s">
        <v>1735</v>
      </c>
    </row>
    <row r="228" spans="1:4" x14ac:dyDescent="0.25">
      <c r="A228" s="39" t="s">
        <v>1736</v>
      </c>
      <c r="B228" s="100" t="s">
        <v>1734</v>
      </c>
      <c r="C228" s="65" t="s">
        <v>1497</v>
      </c>
      <c r="D228" s="65" t="s">
        <v>1735</v>
      </c>
    </row>
    <row r="229" spans="1:4" x14ac:dyDescent="0.25">
      <c r="A229" s="39" t="s">
        <v>1737</v>
      </c>
      <c r="B229" s="100" t="s">
        <v>1734</v>
      </c>
      <c r="C229" s="65" t="s">
        <v>1505</v>
      </c>
      <c r="D229" s="65" t="s">
        <v>1735</v>
      </c>
    </row>
    <row r="230" spans="1:4" x14ac:dyDescent="0.25">
      <c r="A230" s="39" t="s">
        <v>1738</v>
      </c>
      <c r="B230" s="100" t="s">
        <v>1734</v>
      </c>
      <c r="C230" s="65" t="s">
        <v>1739</v>
      </c>
      <c r="D230" s="65" t="s">
        <v>1735</v>
      </c>
    </row>
    <row r="231" spans="1:4" x14ac:dyDescent="0.25">
      <c r="A231" s="39" t="s">
        <v>1740</v>
      </c>
      <c r="B231" s="100" t="s">
        <v>1734</v>
      </c>
      <c r="C231" s="65" t="s">
        <v>1741</v>
      </c>
      <c r="D231" s="65" t="s">
        <v>1735</v>
      </c>
    </row>
    <row r="232" spans="1:4" x14ac:dyDescent="0.25">
      <c r="A232" s="39" t="s">
        <v>1742</v>
      </c>
      <c r="B232" s="100" t="s">
        <v>1734</v>
      </c>
      <c r="C232" s="65" t="s">
        <v>1743</v>
      </c>
      <c r="D232" s="65" t="s">
        <v>1735</v>
      </c>
    </row>
    <row r="233" spans="1:4" x14ac:dyDescent="0.25">
      <c r="A233" s="39" t="s">
        <v>1744</v>
      </c>
      <c r="B233" s="100" t="s">
        <v>1744</v>
      </c>
      <c r="C233" s="65" t="s">
        <v>1335</v>
      </c>
      <c r="D233" s="65" t="s">
        <v>1745</v>
      </c>
    </row>
    <row r="234" spans="1:4" x14ac:dyDescent="0.25">
      <c r="A234" s="39" t="s">
        <v>1746</v>
      </c>
      <c r="B234" s="100" t="s">
        <v>1746</v>
      </c>
      <c r="C234" s="65" t="s">
        <v>1335</v>
      </c>
      <c r="D234" s="65" t="s">
        <v>1747</v>
      </c>
    </row>
    <row r="235" spans="1:4" x14ac:dyDescent="0.25">
      <c r="A235" s="39" t="s">
        <v>1748</v>
      </c>
      <c r="B235" s="100" t="s">
        <v>1746</v>
      </c>
      <c r="C235" s="65" t="s">
        <v>1343</v>
      </c>
      <c r="D235" s="65" t="s">
        <v>1747</v>
      </c>
    </row>
    <row r="236" spans="1:4" x14ac:dyDescent="0.25">
      <c r="A236" s="39" t="s">
        <v>1749</v>
      </c>
      <c r="B236" s="100" t="s">
        <v>1749</v>
      </c>
      <c r="C236" s="65" t="s">
        <v>1335</v>
      </c>
      <c r="D236" s="65" t="s">
        <v>1750</v>
      </c>
    </row>
    <row r="237" spans="1:4" x14ac:dyDescent="0.25">
      <c r="A237" s="39" t="s">
        <v>1751</v>
      </c>
      <c r="B237" s="100" t="s">
        <v>1751</v>
      </c>
      <c r="C237" s="65" t="s">
        <v>1335</v>
      </c>
      <c r="D237" s="65" t="s">
        <v>1752</v>
      </c>
    </row>
    <row r="238" spans="1:4" x14ac:dyDescent="0.25">
      <c r="A238" s="39" t="s">
        <v>1753</v>
      </c>
      <c r="B238" s="100" t="s">
        <v>1751</v>
      </c>
      <c r="C238" s="65" t="s">
        <v>1343</v>
      </c>
      <c r="D238" s="65" t="s">
        <v>1754</v>
      </c>
    </row>
    <row r="239" spans="1:4" x14ac:dyDescent="0.25">
      <c r="A239" s="39" t="s">
        <v>1755</v>
      </c>
      <c r="B239" s="100" t="s">
        <v>1755</v>
      </c>
      <c r="C239" s="65" t="s">
        <v>1335</v>
      </c>
      <c r="D239" s="65" t="s">
        <v>1756</v>
      </c>
    </row>
    <row r="240" spans="1:4" x14ac:dyDescent="0.25">
      <c r="A240" s="39" t="s">
        <v>1757</v>
      </c>
      <c r="B240" s="100" t="s">
        <v>1757</v>
      </c>
      <c r="C240" s="65" t="s">
        <v>1335</v>
      </c>
      <c r="D240" s="65" t="s">
        <v>1758</v>
      </c>
    </row>
    <row r="241" spans="1:4" x14ac:dyDescent="0.25">
      <c r="A241" s="39" t="s">
        <v>1759</v>
      </c>
      <c r="B241" s="100" t="s">
        <v>1759</v>
      </c>
      <c r="C241" s="65" t="s">
        <v>1335</v>
      </c>
      <c r="D241" s="65" t="s">
        <v>1760</v>
      </c>
    </row>
    <row r="242" spans="1:4" x14ac:dyDescent="0.25">
      <c r="A242" s="39" t="s">
        <v>1761</v>
      </c>
      <c r="B242" s="100" t="s">
        <v>1761</v>
      </c>
      <c r="C242" s="65" t="s">
        <v>1335</v>
      </c>
      <c r="D242" s="65" t="s">
        <v>1762</v>
      </c>
    </row>
    <row r="243" spans="1:4" x14ac:dyDescent="0.25">
      <c r="A243" s="39" t="s">
        <v>1763</v>
      </c>
      <c r="B243" s="100" t="s">
        <v>1761</v>
      </c>
      <c r="C243" s="65" t="s">
        <v>1392</v>
      </c>
      <c r="D243" s="65" t="s">
        <v>1762</v>
      </c>
    </row>
    <row r="244" spans="1:4" x14ac:dyDescent="0.25">
      <c r="A244" s="39" t="s">
        <v>1764</v>
      </c>
      <c r="B244" s="100" t="s">
        <v>1764</v>
      </c>
      <c r="C244" s="65" t="s">
        <v>1335</v>
      </c>
      <c r="D244" s="65" t="s">
        <v>1765</v>
      </c>
    </row>
    <row r="245" spans="1:4" x14ac:dyDescent="0.25">
      <c r="A245" s="39" t="s">
        <v>1766</v>
      </c>
      <c r="B245" s="100" t="s">
        <v>1764</v>
      </c>
      <c r="C245" s="65" t="s">
        <v>1343</v>
      </c>
      <c r="D245" s="65" t="s">
        <v>1765</v>
      </c>
    </row>
    <row r="246" spans="1:4" x14ac:dyDescent="0.25">
      <c r="A246" s="39" t="s">
        <v>1767</v>
      </c>
      <c r="B246" s="100" t="s">
        <v>1767</v>
      </c>
      <c r="C246" s="65" t="s">
        <v>1335</v>
      </c>
      <c r="D246" s="65" t="s">
        <v>1768</v>
      </c>
    </row>
    <row r="247" spans="1:4" x14ac:dyDescent="0.25">
      <c r="A247" s="39" t="s">
        <v>1769</v>
      </c>
      <c r="B247" s="100" t="s">
        <v>1767</v>
      </c>
      <c r="C247" s="65" t="s">
        <v>1343</v>
      </c>
      <c r="D247" s="65" t="s">
        <v>1768</v>
      </c>
    </row>
    <row r="248" spans="1:4" x14ac:dyDescent="0.25">
      <c r="A248" s="39" t="s">
        <v>1770</v>
      </c>
      <c r="B248" s="100" t="s">
        <v>1770</v>
      </c>
      <c r="C248" s="65" t="s">
        <v>1335</v>
      </c>
      <c r="D248" s="65" t="s">
        <v>1771</v>
      </c>
    </row>
    <row r="249" spans="1:4" x14ac:dyDescent="0.25">
      <c r="A249" s="39" t="s">
        <v>1772</v>
      </c>
      <c r="B249" s="100" t="s">
        <v>1772</v>
      </c>
      <c r="C249" s="65" t="s">
        <v>1335</v>
      </c>
      <c r="D249" s="65" t="s">
        <v>1773</v>
      </c>
    </row>
    <row r="250" spans="1:4" x14ac:dyDescent="0.25">
      <c r="A250" s="39" t="s">
        <v>1774</v>
      </c>
      <c r="B250" s="100" t="s">
        <v>1772</v>
      </c>
      <c r="C250" s="65" t="s">
        <v>1343</v>
      </c>
      <c r="D250" s="65" t="s">
        <v>1773</v>
      </c>
    </row>
    <row r="251" spans="1:4" x14ac:dyDescent="0.25">
      <c r="A251" s="39" t="s">
        <v>1775</v>
      </c>
      <c r="B251" s="100" t="s">
        <v>1772</v>
      </c>
      <c r="C251" s="65" t="s">
        <v>1392</v>
      </c>
      <c r="D251" s="65" t="s">
        <v>1773</v>
      </c>
    </row>
    <row r="252" spans="1:4" x14ac:dyDescent="0.25">
      <c r="A252" s="39" t="s">
        <v>1776</v>
      </c>
      <c r="B252" s="100" t="s">
        <v>1772</v>
      </c>
      <c r="C252" s="65" t="s">
        <v>1371</v>
      </c>
      <c r="D252" s="65" t="s">
        <v>1773</v>
      </c>
    </row>
    <row r="253" spans="1:4" x14ac:dyDescent="0.25">
      <c r="A253" s="39" t="s">
        <v>1777</v>
      </c>
      <c r="B253" s="100" t="s">
        <v>1777</v>
      </c>
      <c r="C253" s="65" t="s">
        <v>1335</v>
      </c>
      <c r="D253" s="65" t="s">
        <v>1778</v>
      </c>
    </row>
    <row r="254" spans="1:4" x14ac:dyDescent="0.25">
      <c r="A254" s="39" t="s">
        <v>1779</v>
      </c>
      <c r="B254" s="100" t="s">
        <v>1779</v>
      </c>
      <c r="C254" s="65" t="s">
        <v>1335</v>
      </c>
      <c r="D254" s="65" t="s">
        <v>1780</v>
      </c>
    </row>
    <row r="255" spans="1:4" x14ac:dyDescent="0.25">
      <c r="A255" s="39" t="s">
        <v>1781</v>
      </c>
      <c r="B255" s="100" t="s">
        <v>1779</v>
      </c>
      <c r="C255" s="65" t="s">
        <v>1392</v>
      </c>
      <c r="D255" s="65" t="s">
        <v>1780</v>
      </c>
    </row>
    <row r="256" spans="1:4" x14ac:dyDescent="0.25">
      <c r="A256" s="39" t="s">
        <v>1782</v>
      </c>
      <c r="B256" s="100" t="s">
        <v>1782</v>
      </c>
      <c r="C256" s="65" t="s">
        <v>1335</v>
      </c>
      <c r="D256" s="65" t="s">
        <v>1783</v>
      </c>
    </row>
    <row r="257" spans="1:4" x14ac:dyDescent="0.25">
      <c r="A257" s="39" t="s">
        <v>1784</v>
      </c>
      <c r="B257" s="100" t="s">
        <v>1782</v>
      </c>
      <c r="C257" s="65" t="s">
        <v>1343</v>
      </c>
      <c r="D257" s="65" t="s">
        <v>1783</v>
      </c>
    </row>
    <row r="258" spans="1:4" x14ac:dyDescent="0.25">
      <c r="A258" s="39" t="s">
        <v>1785</v>
      </c>
      <c r="B258" s="100" t="s">
        <v>1785</v>
      </c>
      <c r="C258" s="65" t="s">
        <v>1335</v>
      </c>
      <c r="D258" s="65" t="s">
        <v>1786</v>
      </c>
    </row>
    <row r="259" spans="1:4" x14ac:dyDescent="0.25">
      <c r="A259" s="39" t="s">
        <v>1787</v>
      </c>
      <c r="B259" s="100" t="s">
        <v>1785</v>
      </c>
      <c r="C259" s="65" t="s">
        <v>1343</v>
      </c>
      <c r="D259" s="65" t="s">
        <v>1786</v>
      </c>
    </row>
    <row r="260" spans="1:4" x14ac:dyDescent="0.25">
      <c r="A260" s="39" t="s">
        <v>1788</v>
      </c>
      <c r="B260" s="100" t="s">
        <v>1788</v>
      </c>
      <c r="C260" s="65" t="s">
        <v>1335</v>
      </c>
      <c r="D260" s="65" t="s">
        <v>1789</v>
      </c>
    </row>
    <row r="261" spans="1:4" x14ac:dyDescent="0.25">
      <c r="A261" s="39" t="s">
        <v>1790</v>
      </c>
      <c r="B261" s="100" t="s">
        <v>1788</v>
      </c>
      <c r="C261" s="65" t="s">
        <v>1343</v>
      </c>
      <c r="D261" s="65" t="s">
        <v>1789</v>
      </c>
    </row>
    <row r="262" spans="1:4" x14ac:dyDescent="0.25">
      <c r="A262" s="39" t="s">
        <v>1791</v>
      </c>
      <c r="B262" s="100" t="s">
        <v>1791</v>
      </c>
      <c r="C262" s="65" t="s">
        <v>1335</v>
      </c>
      <c r="D262" s="65" t="s">
        <v>1792</v>
      </c>
    </row>
    <row r="263" spans="1:4" x14ac:dyDescent="0.25">
      <c r="A263" s="39" t="s">
        <v>1793</v>
      </c>
      <c r="B263" s="100" t="s">
        <v>1791</v>
      </c>
      <c r="C263" s="65" t="s">
        <v>1343</v>
      </c>
      <c r="D263" s="65" t="s">
        <v>1792</v>
      </c>
    </row>
    <row r="264" spans="1:4" x14ac:dyDescent="0.25">
      <c r="A264" s="39" t="s">
        <v>1794</v>
      </c>
      <c r="B264" s="100" t="s">
        <v>1794</v>
      </c>
      <c r="C264" s="65" t="s">
        <v>1335</v>
      </c>
      <c r="D264" s="65" t="s">
        <v>1795</v>
      </c>
    </row>
    <row r="265" spans="1:4" x14ac:dyDescent="0.25">
      <c r="A265" s="39" t="s">
        <v>1796</v>
      </c>
      <c r="B265" s="100" t="s">
        <v>1794</v>
      </c>
      <c r="C265" s="65" t="s">
        <v>1343</v>
      </c>
      <c r="D265" s="65" t="s">
        <v>1795</v>
      </c>
    </row>
    <row r="266" spans="1:4" x14ac:dyDescent="0.25">
      <c r="A266" s="39" t="s">
        <v>1797</v>
      </c>
      <c r="B266" s="100" t="s">
        <v>1794</v>
      </c>
      <c r="C266" s="65" t="s">
        <v>1497</v>
      </c>
      <c r="D266" s="65" t="s">
        <v>1798</v>
      </c>
    </row>
    <row r="267" spans="1:4" x14ac:dyDescent="0.25">
      <c r="A267" s="39" t="s">
        <v>1799</v>
      </c>
      <c r="B267" s="100" t="s">
        <v>1799</v>
      </c>
      <c r="C267" s="65" t="s">
        <v>1335</v>
      </c>
      <c r="D267" s="65" t="s">
        <v>1800</v>
      </c>
    </row>
    <row r="268" spans="1:4" x14ac:dyDescent="0.25">
      <c r="A268" s="39" t="s">
        <v>1801</v>
      </c>
      <c r="B268" s="100" t="s">
        <v>1801</v>
      </c>
      <c r="C268" s="65" t="s">
        <v>1335</v>
      </c>
      <c r="D268" s="65" t="s">
        <v>1802</v>
      </c>
    </row>
    <row r="269" spans="1:4" x14ac:dyDescent="0.25">
      <c r="A269" s="39" t="s">
        <v>1803</v>
      </c>
      <c r="B269" s="100" t="s">
        <v>1803</v>
      </c>
      <c r="C269" s="65" t="s">
        <v>1335</v>
      </c>
      <c r="D269" s="65" t="s">
        <v>1804</v>
      </c>
    </row>
    <row r="270" spans="1:4" x14ac:dyDescent="0.25">
      <c r="A270" s="39" t="s">
        <v>1805</v>
      </c>
      <c r="B270" s="100" t="s">
        <v>1803</v>
      </c>
      <c r="C270" s="65" t="s">
        <v>1343</v>
      </c>
      <c r="D270" s="65" t="s">
        <v>1804</v>
      </c>
    </row>
    <row r="271" spans="1:4" x14ac:dyDescent="0.25">
      <c r="A271" s="39" t="s">
        <v>1806</v>
      </c>
      <c r="B271" s="100" t="s">
        <v>1806</v>
      </c>
      <c r="C271" s="65" t="s">
        <v>1335</v>
      </c>
      <c r="D271" s="65" t="s">
        <v>1807</v>
      </c>
    </row>
    <row r="272" spans="1:4" x14ac:dyDescent="0.25">
      <c r="A272" s="39" t="s">
        <v>1808</v>
      </c>
      <c r="B272" s="100" t="s">
        <v>1808</v>
      </c>
      <c r="C272" s="65" t="s">
        <v>1335</v>
      </c>
      <c r="D272" s="65" t="s">
        <v>1809</v>
      </c>
    </row>
    <row r="273" spans="1:4" x14ac:dyDescent="0.25">
      <c r="A273" s="39" t="s">
        <v>1810</v>
      </c>
      <c r="B273" s="100" t="s">
        <v>1810</v>
      </c>
      <c r="C273" s="65" t="s">
        <v>1335</v>
      </c>
      <c r="D273" s="65" t="s">
        <v>1811</v>
      </c>
    </row>
    <row r="274" spans="1:4" x14ac:dyDescent="0.25">
      <c r="A274" s="39" t="s">
        <v>1812</v>
      </c>
      <c r="B274" s="100" t="s">
        <v>1812</v>
      </c>
      <c r="C274" s="65" t="s">
        <v>1335</v>
      </c>
      <c r="D274" s="65" t="s">
        <v>1813</v>
      </c>
    </row>
    <row r="275" spans="1:4" x14ac:dyDescent="0.25">
      <c r="A275" s="39" t="s">
        <v>1814</v>
      </c>
      <c r="B275" s="100" t="s">
        <v>1814</v>
      </c>
      <c r="C275" s="65" t="s">
        <v>1335</v>
      </c>
      <c r="D275" s="65" t="s">
        <v>1815</v>
      </c>
    </row>
    <row r="276" spans="1:4" x14ac:dyDescent="0.25">
      <c r="A276" s="39" t="s">
        <v>1816</v>
      </c>
      <c r="B276" s="100" t="s">
        <v>1814</v>
      </c>
      <c r="C276" s="65" t="s">
        <v>1343</v>
      </c>
      <c r="D276" s="65" t="s">
        <v>1815</v>
      </c>
    </row>
    <row r="277" spans="1:4" x14ac:dyDescent="0.25">
      <c r="A277" s="39" t="s">
        <v>1817</v>
      </c>
      <c r="B277" s="100" t="s">
        <v>1814</v>
      </c>
      <c r="C277" s="65" t="s">
        <v>1497</v>
      </c>
      <c r="D277" s="65" t="s">
        <v>1815</v>
      </c>
    </row>
    <row r="278" spans="1:4" x14ac:dyDescent="0.25">
      <c r="A278" s="39" t="s">
        <v>1818</v>
      </c>
      <c r="B278" s="100" t="s">
        <v>1818</v>
      </c>
      <c r="C278" s="65" t="s">
        <v>1335</v>
      </c>
      <c r="D278" s="65" t="s">
        <v>1819</v>
      </c>
    </row>
    <row r="279" spans="1:4" x14ac:dyDescent="0.25">
      <c r="A279" s="39" t="s">
        <v>1820</v>
      </c>
      <c r="B279" s="100" t="s">
        <v>1820</v>
      </c>
      <c r="C279" s="65" t="s">
        <v>1335</v>
      </c>
      <c r="D279" s="65" t="s">
        <v>1821</v>
      </c>
    </row>
    <row r="280" spans="1:4" x14ac:dyDescent="0.25">
      <c r="A280" s="39" t="s">
        <v>1822</v>
      </c>
      <c r="B280" s="100" t="s">
        <v>1820</v>
      </c>
      <c r="C280" s="65" t="s">
        <v>1343</v>
      </c>
      <c r="D280" s="65" t="s">
        <v>1821</v>
      </c>
    </row>
    <row r="281" spans="1:4" x14ac:dyDescent="0.25">
      <c r="A281" s="39" t="s">
        <v>1823</v>
      </c>
      <c r="B281" s="100" t="s">
        <v>1820</v>
      </c>
      <c r="C281" s="65" t="s">
        <v>1497</v>
      </c>
      <c r="D281" s="65" t="s">
        <v>1821</v>
      </c>
    </row>
    <row r="282" spans="1:4" x14ac:dyDescent="0.25">
      <c r="A282" s="39" t="s">
        <v>1824</v>
      </c>
      <c r="B282" s="100" t="s">
        <v>1824</v>
      </c>
      <c r="C282" s="65" t="s">
        <v>1335</v>
      </c>
      <c r="D282" s="65" t="s">
        <v>1825</v>
      </c>
    </row>
    <row r="283" spans="1:4" x14ac:dyDescent="0.25">
      <c r="A283" s="39" t="s">
        <v>1826</v>
      </c>
      <c r="B283" s="100" t="s">
        <v>1824</v>
      </c>
      <c r="C283" s="65" t="s">
        <v>1343</v>
      </c>
      <c r="D283" s="65" t="s">
        <v>1827</v>
      </c>
    </row>
    <row r="284" spans="1:4" x14ac:dyDescent="0.25">
      <c r="A284" s="39" t="s">
        <v>1828</v>
      </c>
      <c r="B284" s="100" t="s">
        <v>1824</v>
      </c>
      <c r="C284" s="65" t="s">
        <v>1392</v>
      </c>
      <c r="D284" s="65" t="s">
        <v>1827</v>
      </c>
    </row>
    <row r="285" spans="1:4" x14ac:dyDescent="0.25">
      <c r="A285" s="39" t="s">
        <v>1829</v>
      </c>
      <c r="B285" s="100" t="s">
        <v>1824</v>
      </c>
      <c r="C285" s="65" t="s">
        <v>1371</v>
      </c>
      <c r="D285" s="65" t="s">
        <v>1825</v>
      </c>
    </row>
    <row r="286" spans="1:4" x14ac:dyDescent="0.25">
      <c r="A286" s="39" t="s">
        <v>1830</v>
      </c>
      <c r="B286" s="100" t="s">
        <v>1830</v>
      </c>
      <c r="C286" s="65" t="s">
        <v>1335</v>
      </c>
      <c r="D286" s="65" t="s">
        <v>1831</v>
      </c>
    </row>
    <row r="287" spans="1:4" x14ac:dyDescent="0.25">
      <c r="A287" s="39" t="s">
        <v>1832</v>
      </c>
      <c r="B287" s="100" t="s">
        <v>1830</v>
      </c>
      <c r="C287" s="65" t="s">
        <v>1343</v>
      </c>
      <c r="D287" s="65" t="s">
        <v>1831</v>
      </c>
    </row>
    <row r="288" spans="1:4" x14ac:dyDescent="0.25">
      <c r="A288" s="39" t="s">
        <v>1833</v>
      </c>
      <c r="B288" s="100" t="s">
        <v>1833</v>
      </c>
      <c r="C288" s="65" t="s">
        <v>1335</v>
      </c>
      <c r="D288" s="65" t="s">
        <v>1834</v>
      </c>
    </row>
    <row r="289" spans="1:4" x14ac:dyDescent="0.25">
      <c r="A289" s="39" t="s">
        <v>1835</v>
      </c>
      <c r="B289" s="100" t="s">
        <v>1835</v>
      </c>
      <c r="C289" s="65" t="s">
        <v>1335</v>
      </c>
      <c r="D289" s="65" t="s">
        <v>1836</v>
      </c>
    </row>
    <row r="290" spans="1:4" x14ac:dyDescent="0.25">
      <c r="A290" s="39" t="s">
        <v>1837</v>
      </c>
      <c r="B290" s="100" t="s">
        <v>1835</v>
      </c>
      <c r="C290" s="65" t="s">
        <v>1343</v>
      </c>
      <c r="D290" s="65" t="s">
        <v>1836</v>
      </c>
    </row>
    <row r="291" spans="1:4" x14ac:dyDescent="0.25">
      <c r="A291" s="39" t="s">
        <v>1838</v>
      </c>
      <c r="B291" s="100" t="s">
        <v>1838</v>
      </c>
      <c r="C291" s="65" t="s">
        <v>1335</v>
      </c>
      <c r="D291" s="65" t="s">
        <v>1839</v>
      </c>
    </row>
    <row r="292" spans="1:4" x14ac:dyDescent="0.25">
      <c r="A292" s="39" t="s">
        <v>1840</v>
      </c>
      <c r="B292" s="100" t="s">
        <v>1838</v>
      </c>
      <c r="C292" s="65" t="s">
        <v>1841</v>
      </c>
      <c r="D292" s="65" t="s">
        <v>1842</v>
      </c>
    </row>
    <row r="293" spans="1:4" x14ac:dyDescent="0.25">
      <c r="A293" s="39" t="s">
        <v>1843</v>
      </c>
      <c r="B293" s="100" t="s">
        <v>1838</v>
      </c>
      <c r="C293" s="65" t="s">
        <v>1844</v>
      </c>
      <c r="D293" s="65" t="s">
        <v>1845</v>
      </c>
    </row>
    <row r="294" spans="1:4" x14ac:dyDescent="0.25">
      <c r="A294" s="39" t="s">
        <v>1846</v>
      </c>
      <c r="B294" s="100" t="s">
        <v>1838</v>
      </c>
      <c r="C294" s="65" t="s">
        <v>1847</v>
      </c>
      <c r="D294" s="65" t="s">
        <v>1848</v>
      </c>
    </row>
    <row r="295" spans="1:4" x14ac:dyDescent="0.25">
      <c r="A295" s="39" t="s">
        <v>1849</v>
      </c>
      <c r="B295" s="100" t="s">
        <v>1838</v>
      </c>
      <c r="C295" s="65" t="s">
        <v>1850</v>
      </c>
      <c r="D295" s="65" t="s">
        <v>1851</v>
      </c>
    </row>
    <row r="296" spans="1:4" x14ac:dyDescent="0.25">
      <c r="A296" s="39" t="s">
        <v>1852</v>
      </c>
      <c r="B296" s="100" t="s">
        <v>1852</v>
      </c>
      <c r="C296" s="65" t="s">
        <v>1335</v>
      </c>
      <c r="D296" s="65" t="s">
        <v>1853</v>
      </c>
    </row>
    <row r="297" spans="1:4" x14ac:dyDescent="0.25">
      <c r="A297" s="39" t="s">
        <v>1854</v>
      </c>
      <c r="B297" s="100" t="s">
        <v>1852</v>
      </c>
      <c r="C297" s="65" t="s">
        <v>1343</v>
      </c>
      <c r="D297" s="65" t="s">
        <v>1853</v>
      </c>
    </row>
    <row r="298" spans="1:4" x14ac:dyDescent="0.25">
      <c r="A298" s="39" t="s">
        <v>1855</v>
      </c>
      <c r="B298" s="100" t="s">
        <v>1855</v>
      </c>
      <c r="C298" s="65" t="s">
        <v>1335</v>
      </c>
      <c r="D298" s="65" t="s">
        <v>1856</v>
      </c>
    </row>
    <row r="299" spans="1:4" x14ac:dyDescent="0.25">
      <c r="A299" s="39" t="s">
        <v>1857</v>
      </c>
      <c r="B299" s="100" t="s">
        <v>1857</v>
      </c>
      <c r="C299" s="65" t="s">
        <v>1335</v>
      </c>
      <c r="D299" s="65" t="s">
        <v>1858</v>
      </c>
    </row>
    <row r="300" spans="1:4" x14ac:dyDescent="0.25">
      <c r="A300" s="39" t="s">
        <v>1859</v>
      </c>
      <c r="B300" s="100" t="s">
        <v>1857</v>
      </c>
      <c r="C300" s="65" t="s">
        <v>1343</v>
      </c>
      <c r="D300" s="65" t="s">
        <v>1858</v>
      </c>
    </row>
    <row r="301" spans="1:4" x14ac:dyDescent="0.25">
      <c r="A301" s="39" t="s">
        <v>1860</v>
      </c>
      <c r="B301" s="100" t="s">
        <v>1860</v>
      </c>
      <c r="C301" s="65" t="s">
        <v>1335</v>
      </c>
      <c r="D301" s="65" t="s">
        <v>1861</v>
      </c>
    </row>
    <row r="302" spans="1:4" x14ac:dyDescent="0.25">
      <c r="A302" s="39" t="s">
        <v>1862</v>
      </c>
      <c r="B302" s="100" t="s">
        <v>1860</v>
      </c>
      <c r="C302" s="65" t="s">
        <v>1343</v>
      </c>
      <c r="D302" s="65" t="s">
        <v>1861</v>
      </c>
    </row>
    <row r="303" spans="1:4" x14ac:dyDescent="0.25">
      <c r="A303" s="39" t="s">
        <v>1863</v>
      </c>
      <c r="B303" s="100" t="s">
        <v>1860</v>
      </c>
      <c r="C303" s="65" t="s">
        <v>1392</v>
      </c>
      <c r="D303" s="65" t="s">
        <v>1861</v>
      </c>
    </row>
    <row r="304" spans="1:4" x14ac:dyDescent="0.25">
      <c r="A304" s="39" t="s">
        <v>1864</v>
      </c>
      <c r="B304" s="100" t="s">
        <v>1864</v>
      </c>
      <c r="C304" s="65" t="s">
        <v>1335</v>
      </c>
      <c r="D304" s="65" t="s">
        <v>1865</v>
      </c>
    </row>
    <row r="305" spans="1:4" x14ac:dyDescent="0.25">
      <c r="A305" s="39" t="s">
        <v>1866</v>
      </c>
      <c r="B305" s="100" t="s">
        <v>1864</v>
      </c>
      <c r="C305" s="65" t="s">
        <v>1392</v>
      </c>
      <c r="D305" s="65" t="s">
        <v>1865</v>
      </c>
    </row>
    <row r="306" spans="1:4" x14ac:dyDescent="0.25">
      <c r="A306" s="39" t="s">
        <v>1867</v>
      </c>
      <c r="B306" s="100" t="s">
        <v>1867</v>
      </c>
      <c r="C306" s="65" t="s">
        <v>1335</v>
      </c>
      <c r="D306" s="65" t="s">
        <v>1868</v>
      </c>
    </row>
    <row r="307" spans="1:4" x14ac:dyDescent="0.25">
      <c r="A307" s="39" t="s">
        <v>1869</v>
      </c>
      <c r="B307" s="100" t="s">
        <v>1867</v>
      </c>
      <c r="C307" s="65" t="s">
        <v>1392</v>
      </c>
      <c r="D307" s="65" t="s">
        <v>1870</v>
      </c>
    </row>
    <row r="308" spans="1:4" x14ac:dyDescent="0.25">
      <c r="A308" s="39" t="s">
        <v>1871</v>
      </c>
      <c r="B308" s="100" t="s">
        <v>1871</v>
      </c>
      <c r="C308" s="65" t="s">
        <v>1335</v>
      </c>
      <c r="D308" s="65" t="s">
        <v>1872</v>
      </c>
    </row>
    <row r="309" spans="1:4" x14ac:dyDescent="0.25">
      <c r="A309" s="39" t="s">
        <v>1873</v>
      </c>
      <c r="B309" s="100" t="s">
        <v>1871</v>
      </c>
      <c r="C309" s="65" t="s">
        <v>1343</v>
      </c>
      <c r="D309" s="65" t="s">
        <v>1874</v>
      </c>
    </row>
    <row r="310" spans="1:4" x14ac:dyDescent="0.25">
      <c r="A310" s="39" t="s">
        <v>1875</v>
      </c>
      <c r="B310" s="100" t="s">
        <v>1871</v>
      </c>
      <c r="C310" s="65" t="s">
        <v>1392</v>
      </c>
      <c r="D310" s="65" t="s">
        <v>1876</v>
      </c>
    </row>
    <row r="311" spans="1:4" x14ac:dyDescent="0.25">
      <c r="A311" s="39" t="s">
        <v>1877</v>
      </c>
      <c r="B311" s="100" t="s">
        <v>1877</v>
      </c>
      <c r="C311" s="65" t="s">
        <v>1335</v>
      </c>
      <c r="D311" s="65" t="s">
        <v>1878</v>
      </c>
    </row>
    <row r="312" spans="1:4" x14ac:dyDescent="0.25">
      <c r="A312" s="39" t="s">
        <v>1879</v>
      </c>
      <c r="B312" s="100" t="s">
        <v>1877</v>
      </c>
      <c r="C312" s="65" t="s">
        <v>1371</v>
      </c>
      <c r="D312" s="65" t="s">
        <v>1878</v>
      </c>
    </row>
    <row r="313" spans="1:4" x14ac:dyDescent="0.25">
      <c r="A313" s="39" t="s">
        <v>1880</v>
      </c>
      <c r="B313" s="100" t="s">
        <v>1880</v>
      </c>
      <c r="C313" s="65" t="s">
        <v>1335</v>
      </c>
      <c r="D313" s="65" t="s">
        <v>1881</v>
      </c>
    </row>
    <row r="314" spans="1:4" x14ac:dyDescent="0.25">
      <c r="A314" s="39" t="s">
        <v>1882</v>
      </c>
      <c r="B314" s="100" t="s">
        <v>1882</v>
      </c>
      <c r="C314" s="65" t="s">
        <v>1335</v>
      </c>
      <c r="D314" s="65" t="s">
        <v>1883</v>
      </c>
    </row>
    <row r="315" spans="1:4" x14ac:dyDescent="0.25">
      <c r="A315" s="39" t="s">
        <v>1884</v>
      </c>
      <c r="B315" s="100" t="s">
        <v>1882</v>
      </c>
      <c r="C315" s="65" t="s">
        <v>1343</v>
      </c>
      <c r="D315" s="65" t="s">
        <v>1883</v>
      </c>
    </row>
    <row r="316" spans="1:4" x14ac:dyDescent="0.25">
      <c r="A316" s="39" t="s">
        <v>1885</v>
      </c>
      <c r="B316" s="100" t="s">
        <v>1882</v>
      </c>
      <c r="C316" s="65" t="s">
        <v>1392</v>
      </c>
      <c r="D316" s="65" t="s">
        <v>1883</v>
      </c>
    </row>
    <row r="317" spans="1:4" x14ac:dyDescent="0.25">
      <c r="A317" s="39" t="s">
        <v>1886</v>
      </c>
      <c r="B317" s="100" t="s">
        <v>1882</v>
      </c>
      <c r="C317" s="65" t="s">
        <v>1371</v>
      </c>
      <c r="D317" s="65" t="s">
        <v>1883</v>
      </c>
    </row>
    <row r="318" spans="1:4" x14ac:dyDescent="0.25">
      <c r="A318" s="39" t="s">
        <v>1887</v>
      </c>
      <c r="B318" s="100" t="s">
        <v>1882</v>
      </c>
      <c r="C318" s="65" t="s">
        <v>1502</v>
      </c>
      <c r="D318" s="65" t="s">
        <v>1883</v>
      </c>
    </row>
    <row r="319" spans="1:4" x14ac:dyDescent="0.25">
      <c r="A319" s="39" t="s">
        <v>1888</v>
      </c>
      <c r="B319" s="100" t="s">
        <v>1888</v>
      </c>
      <c r="C319" s="65" t="s">
        <v>1335</v>
      </c>
      <c r="D319" s="65" t="s">
        <v>1889</v>
      </c>
    </row>
    <row r="320" spans="1:4" x14ac:dyDescent="0.25">
      <c r="A320" s="39" t="s">
        <v>1890</v>
      </c>
      <c r="B320" s="100" t="s">
        <v>1888</v>
      </c>
      <c r="C320" s="65" t="s">
        <v>1392</v>
      </c>
      <c r="D320" s="65" t="s">
        <v>1889</v>
      </c>
    </row>
    <row r="321" spans="1:4" x14ac:dyDescent="0.25">
      <c r="A321" s="39" t="s">
        <v>1891</v>
      </c>
      <c r="B321" s="100" t="s">
        <v>1891</v>
      </c>
      <c r="C321" s="65" t="s">
        <v>1335</v>
      </c>
      <c r="D321" s="65" t="s">
        <v>1892</v>
      </c>
    </row>
    <row r="322" spans="1:4" x14ac:dyDescent="0.25">
      <c r="A322" s="39" t="s">
        <v>1893</v>
      </c>
      <c r="B322" s="100" t="s">
        <v>1893</v>
      </c>
      <c r="C322" s="65" t="s">
        <v>1335</v>
      </c>
      <c r="D322" s="65" t="s">
        <v>1894</v>
      </c>
    </row>
    <row r="323" spans="1:4" x14ac:dyDescent="0.25">
      <c r="A323" s="39" t="s">
        <v>1895</v>
      </c>
      <c r="B323" s="100" t="s">
        <v>1895</v>
      </c>
      <c r="C323" s="65" t="s">
        <v>1335</v>
      </c>
      <c r="D323" s="65" t="s">
        <v>1896</v>
      </c>
    </row>
    <row r="324" spans="1:4" x14ac:dyDescent="0.25">
      <c r="A324" s="39" t="s">
        <v>1897</v>
      </c>
      <c r="B324" s="100" t="s">
        <v>1895</v>
      </c>
      <c r="C324" s="65" t="s">
        <v>1392</v>
      </c>
      <c r="D324" s="65" t="s">
        <v>1896</v>
      </c>
    </row>
    <row r="325" spans="1:4" x14ac:dyDescent="0.25">
      <c r="A325" s="39" t="s">
        <v>1898</v>
      </c>
      <c r="B325" s="100" t="s">
        <v>1895</v>
      </c>
      <c r="C325" s="65" t="s">
        <v>1371</v>
      </c>
      <c r="D325" s="65" t="s">
        <v>1896</v>
      </c>
    </row>
    <row r="326" spans="1:4" x14ac:dyDescent="0.25">
      <c r="A326" s="39" t="s">
        <v>1899</v>
      </c>
      <c r="B326" s="100" t="s">
        <v>1899</v>
      </c>
      <c r="C326" s="65" t="s">
        <v>1335</v>
      </c>
      <c r="D326" s="65" t="s">
        <v>1900</v>
      </c>
    </row>
    <row r="327" spans="1:4" x14ac:dyDescent="0.25">
      <c r="A327" s="39" t="s">
        <v>1901</v>
      </c>
      <c r="B327" s="100" t="s">
        <v>1901</v>
      </c>
      <c r="C327" s="65" t="s">
        <v>1335</v>
      </c>
      <c r="D327" s="65" t="s">
        <v>1902</v>
      </c>
    </row>
    <row r="328" spans="1:4" x14ac:dyDescent="0.25">
      <c r="A328" s="39" t="s">
        <v>1903</v>
      </c>
      <c r="B328" s="100" t="s">
        <v>1901</v>
      </c>
      <c r="C328" s="65" t="s">
        <v>1343</v>
      </c>
      <c r="D328" s="65" t="s">
        <v>1902</v>
      </c>
    </row>
    <row r="329" spans="1:4" x14ac:dyDescent="0.25">
      <c r="A329" s="39" t="s">
        <v>1904</v>
      </c>
      <c r="B329" s="100" t="s">
        <v>1904</v>
      </c>
      <c r="C329" s="65" t="s">
        <v>1335</v>
      </c>
      <c r="D329" s="65" t="s">
        <v>1905</v>
      </c>
    </row>
    <row r="330" spans="1:4" x14ac:dyDescent="0.25">
      <c r="A330" s="39" t="s">
        <v>1906</v>
      </c>
      <c r="B330" s="100" t="s">
        <v>1904</v>
      </c>
      <c r="C330" s="65" t="s">
        <v>1343</v>
      </c>
      <c r="D330" s="65" t="s">
        <v>1905</v>
      </c>
    </row>
    <row r="331" spans="1:4" x14ac:dyDescent="0.25">
      <c r="A331" s="39" t="s">
        <v>1907</v>
      </c>
      <c r="B331" s="100" t="s">
        <v>1904</v>
      </c>
      <c r="C331" s="65" t="s">
        <v>1392</v>
      </c>
      <c r="D331" s="65" t="s">
        <v>1905</v>
      </c>
    </row>
    <row r="332" spans="1:4" x14ac:dyDescent="0.25">
      <c r="A332" s="39" t="s">
        <v>1908</v>
      </c>
      <c r="B332" s="100" t="s">
        <v>1908</v>
      </c>
      <c r="C332" s="65" t="s">
        <v>1335</v>
      </c>
      <c r="D332" s="65" t="s">
        <v>1909</v>
      </c>
    </row>
    <row r="333" spans="1:4" x14ac:dyDescent="0.25">
      <c r="A333" s="39" t="s">
        <v>1910</v>
      </c>
      <c r="B333" s="100" t="s">
        <v>1908</v>
      </c>
      <c r="C333" s="65" t="s">
        <v>1392</v>
      </c>
      <c r="D333" s="65" t="s">
        <v>1909</v>
      </c>
    </row>
    <row r="334" spans="1:4" x14ac:dyDescent="0.25">
      <c r="A334" s="39" t="s">
        <v>1911</v>
      </c>
      <c r="B334" s="100" t="s">
        <v>1911</v>
      </c>
      <c r="C334" s="65" t="s">
        <v>1335</v>
      </c>
      <c r="D334" s="65" t="s">
        <v>1912</v>
      </c>
    </row>
    <row r="335" spans="1:4" x14ac:dyDescent="0.25">
      <c r="A335" s="39" t="s">
        <v>1913</v>
      </c>
      <c r="B335" s="100" t="s">
        <v>1911</v>
      </c>
      <c r="C335" s="65" t="s">
        <v>1343</v>
      </c>
      <c r="D335" s="65" t="s">
        <v>1912</v>
      </c>
    </row>
    <row r="336" spans="1:4" x14ac:dyDescent="0.25">
      <c r="A336" s="39" t="s">
        <v>1914</v>
      </c>
      <c r="B336" s="100" t="s">
        <v>1914</v>
      </c>
      <c r="C336" s="65" t="s">
        <v>1335</v>
      </c>
      <c r="D336" s="65" t="s">
        <v>1915</v>
      </c>
    </row>
    <row r="337" spans="1:4" x14ac:dyDescent="0.25">
      <c r="A337" s="39" t="s">
        <v>1916</v>
      </c>
      <c r="B337" s="100" t="s">
        <v>1916</v>
      </c>
      <c r="C337" s="65" t="s">
        <v>1335</v>
      </c>
      <c r="D337" s="65" t="s">
        <v>1917</v>
      </c>
    </row>
    <row r="338" spans="1:4" x14ac:dyDescent="0.25">
      <c r="A338" s="39" t="s">
        <v>1918</v>
      </c>
      <c r="B338" s="100" t="s">
        <v>1916</v>
      </c>
      <c r="C338" s="65" t="s">
        <v>1343</v>
      </c>
      <c r="D338" s="65" t="s">
        <v>1917</v>
      </c>
    </row>
    <row r="339" spans="1:4" x14ac:dyDescent="0.25">
      <c r="A339" s="39" t="s">
        <v>1919</v>
      </c>
      <c r="B339" s="100" t="s">
        <v>1919</v>
      </c>
      <c r="C339" s="65" t="s">
        <v>1335</v>
      </c>
      <c r="D339" s="65" t="s">
        <v>1920</v>
      </c>
    </row>
    <row r="340" spans="1:4" x14ac:dyDescent="0.25">
      <c r="A340" s="39" t="s">
        <v>1921</v>
      </c>
      <c r="B340" s="100" t="s">
        <v>1919</v>
      </c>
      <c r="C340" s="65" t="s">
        <v>1343</v>
      </c>
      <c r="D340" s="65" t="s">
        <v>1920</v>
      </c>
    </row>
    <row r="341" spans="1:4" x14ac:dyDescent="0.25">
      <c r="A341" s="39" t="s">
        <v>1922</v>
      </c>
      <c r="B341" s="100" t="s">
        <v>1922</v>
      </c>
      <c r="C341" s="65" t="s">
        <v>1335</v>
      </c>
      <c r="D341" s="65" t="s">
        <v>1923</v>
      </c>
    </row>
    <row r="342" spans="1:4" x14ac:dyDescent="0.25">
      <c r="A342" s="39" t="s">
        <v>1924</v>
      </c>
      <c r="B342" s="100" t="s">
        <v>1924</v>
      </c>
      <c r="C342" s="65" t="s">
        <v>1335</v>
      </c>
      <c r="D342" s="65" t="s">
        <v>1925</v>
      </c>
    </row>
    <row r="343" spans="1:4" x14ac:dyDescent="0.25">
      <c r="A343" s="39" t="s">
        <v>1926</v>
      </c>
      <c r="B343" s="100" t="s">
        <v>1926</v>
      </c>
      <c r="C343" s="65" t="s">
        <v>1335</v>
      </c>
      <c r="D343" s="65" t="s">
        <v>1927</v>
      </c>
    </row>
    <row r="344" spans="1:4" x14ac:dyDescent="0.25">
      <c r="A344" s="39" t="s">
        <v>1928</v>
      </c>
      <c r="B344" s="100" t="s">
        <v>1926</v>
      </c>
      <c r="C344" s="65" t="s">
        <v>1343</v>
      </c>
      <c r="D344" s="65" t="s">
        <v>1927</v>
      </c>
    </row>
    <row r="345" spans="1:4" x14ac:dyDescent="0.25">
      <c r="A345" s="39" t="s">
        <v>1929</v>
      </c>
      <c r="B345" s="100" t="s">
        <v>1929</v>
      </c>
      <c r="C345" s="65" t="s">
        <v>1335</v>
      </c>
      <c r="D345" s="65" t="s">
        <v>1930</v>
      </c>
    </row>
    <row r="346" spans="1:4" x14ac:dyDescent="0.25">
      <c r="A346" s="39" t="s">
        <v>1931</v>
      </c>
      <c r="B346" s="100" t="s">
        <v>1931</v>
      </c>
      <c r="C346" s="65" t="s">
        <v>1335</v>
      </c>
      <c r="D346" s="65" t="s">
        <v>1932</v>
      </c>
    </row>
    <row r="347" spans="1:4" x14ac:dyDescent="0.25">
      <c r="A347" s="39" t="s">
        <v>1933</v>
      </c>
      <c r="B347" s="100" t="s">
        <v>1931</v>
      </c>
      <c r="C347" s="65" t="s">
        <v>1497</v>
      </c>
      <c r="D347" s="65" t="s">
        <v>1934</v>
      </c>
    </row>
    <row r="348" spans="1:4" x14ac:dyDescent="0.25">
      <c r="A348" s="39" t="s">
        <v>1935</v>
      </c>
      <c r="B348" s="100" t="s">
        <v>1931</v>
      </c>
      <c r="C348" s="65" t="s">
        <v>1505</v>
      </c>
      <c r="D348" s="65" t="s">
        <v>1936</v>
      </c>
    </row>
    <row r="349" spans="1:4" x14ac:dyDescent="0.25">
      <c r="A349" s="39" t="s">
        <v>1937</v>
      </c>
      <c r="B349" s="100" t="s">
        <v>1931</v>
      </c>
      <c r="C349" s="65" t="s">
        <v>1938</v>
      </c>
      <c r="D349" s="65" t="s">
        <v>1939</v>
      </c>
    </row>
    <row r="350" spans="1:4" x14ac:dyDescent="0.25">
      <c r="A350" s="39" t="s">
        <v>1940</v>
      </c>
      <c r="B350" s="100" t="s">
        <v>1931</v>
      </c>
      <c r="C350" s="65" t="s">
        <v>1941</v>
      </c>
      <c r="D350" s="65" t="s">
        <v>1942</v>
      </c>
    </row>
    <row r="351" spans="1:4" x14ac:dyDescent="0.25">
      <c r="A351" s="39" t="s">
        <v>1943</v>
      </c>
      <c r="B351" s="100" t="s">
        <v>1931</v>
      </c>
      <c r="C351" s="65" t="s">
        <v>1944</v>
      </c>
      <c r="D351" s="65" t="s">
        <v>1945</v>
      </c>
    </row>
    <row r="352" spans="1:4" x14ac:dyDescent="0.25">
      <c r="A352" s="39" t="s">
        <v>1946</v>
      </c>
      <c r="B352" s="100" t="s">
        <v>1931</v>
      </c>
      <c r="C352" s="65" t="s">
        <v>1947</v>
      </c>
      <c r="D352" s="65" t="s">
        <v>1945</v>
      </c>
    </row>
    <row r="353" spans="1:4" x14ac:dyDescent="0.25">
      <c r="A353" s="39" t="s">
        <v>1948</v>
      </c>
      <c r="B353" s="100" t="s">
        <v>1948</v>
      </c>
      <c r="C353" s="65" t="s">
        <v>1335</v>
      </c>
      <c r="D353" s="65" t="s">
        <v>1949</v>
      </c>
    </row>
    <row r="354" spans="1:4" x14ac:dyDescent="0.25">
      <c r="A354" s="39" t="s">
        <v>1950</v>
      </c>
      <c r="B354" s="100" t="s">
        <v>1950</v>
      </c>
      <c r="C354" s="65" t="s">
        <v>1335</v>
      </c>
      <c r="D354" s="65" t="s">
        <v>1951</v>
      </c>
    </row>
    <row r="355" spans="1:4" x14ac:dyDescent="0.25">
      <c r="A355" s="39" t="s">
        <v>1952</v>
      </c>
      <c r="B355" s="100" t="s">
        <v>1952</v>
      </c>
      <c r="C355" s="65" t="s">
        <v>1335</v>
      </c>
      <c r="D355" s="65" t="s">
        <v>1953</v>
      </c>
    </row>
    <row r="356" spans="1:4" x14ac:dyDescent="0.25">
      <c r="A356" s="39" t="s">
        <v>1954</v>
      </c>
      <c r="B356" s="100" t="s">
        <v>1952</v>
      </c>
      <c r="C356" s="65" t="s">
        <v>1343</v>
      </c>
      <c r="D356" s="65" t="s">
        <v>1955</v>
      </c>
    </row>
    <row r="357" spans="1:4" x14ac:dyDescent="0.25">
      <c r="A357" s="39" t="s">
        <v>1956</v>
      </c>
      <c r="B357" s="100" t="s">
        <v>1952</v>
      </c>
      <c r="C357" s="65" t="s">
        <v>1392</v>
      </c>
      <c r="D357" s="65" t="s">
        <v>1955</v>
      </c>
    </row>
    <row r="358" spans="1:4" x14ac:dyDescent="0.25">
      <c r="A358" s="39" t="s">
        <v>1957</v>
      </c>
      <c r="B358" s="100" t="s">
        <v>1957</v>
      </c>
      <c r="C358" s="65" t="s">
        <v>1335</v>
      </c>
      <c r="D358" s="65" t="s">
        <v>1958</v>
      </c>
    </row>
    <row r="359" spans="1:4" x14ac:dyDescent="0.25">
      <c r="A359" s="39" t="s">
        <v>1959</v>
      </c>
      <c r="B359" s="100" t="s">
        <v>1959</v>
      </c>
      <c r="C359" s="65" t="s">
        <v>1335</v>
      </c>
      <c r="D359" s="65" t="s">
        <v>1960</v>
      </c>
    </row>
    <row r="360" spans="1:4" x14ac:dyDescent="0.25">
      <c r="A360" s="39" t="s">
        <v>1961</v>
      </c>
      <c r="B360" s="100" t="s">
        <v>1959</v>
      </c>
      <c r="C360" s="65" t="s">
        <v>1343</v>
      </c>
      <c r="D360" s="65" t="s">
        <v>1960</v>
      </c>
    </row>
    <row r="361" spans="1:4" x14ac:dyDescent="0.25">
      <c r="A361" s="39" t="s">
        <v>1962</v>
      </c>
      <c r="B361" s="100" t="s">
        <v>1959</v>
      </c>
      <c r="C361" s="65" t="s">
        <v>1392</v>
      </c>
      <c r="D361" s="65" t="s">
        <v>1960</v>
      </c>
    </row>
    <row r="362" spans="1:4" x14ac:dyDescent="0.25">
      <c r="A362" s="39" t="s">
        <v>1963</v>
      </c>
      <c r="B362" s="100" t="s">
        <v>1959</v>
      </c>
      <c r="C362" s="65" t="s">
        <v>1371</v>
      </c>
      <c r="D362" s="65" t="s">
        <v>1960</v>
      </c>
    </row>
    <row r="363" spans="1:4" x14ac:dyDescent="0.25">
      <c r="A363" s="39" t="s">
        <v>1964</v>
      </c>
      <c r="B363" s="100" t="s">
        <v>1964</v>
      </c>
      <c r="C363" s="65" t="s">
        <v>1335</v>
      </c>
      <c r="D363" s="65" t="s">
        <v>1965</v>
      </c>
    </row>
    <row r="364" spans="1:4" x14ac:dyDescent="0.25">
      <c r="A364" s="39" t="s">
        <v>1966</v>
      </c>
      <c r="B364" s="100" t="s">
        <v>1966</v>
      </c>
      <c r="C364" s="65" t="s">
        <v>1335</v>
      </c>
      <c r="D364" s="65" t="s">
        <v>1967</v>
      </c>
    </row>
    <row r="365" spans="1:4" x14ac:dyDescent="0.25">
      <c r="A365" s="39" t="s">
        <v>1968</v>
      </c>
      <c r="B365" s="100" t="s">
        <v>1968</v>
      </c>
      <c r="C365" s="65" t="s">
        <v>1335</v>
      </c>
      <c r="D365" s="65" t="s">
        <v>1969</v>
      </c>
    </row>
    <row r="366" spans="1:4" x14ac:dyDescent="0.25">
      <c r="A366" s="39" t="s">
        <v>1970</v>
      </c>
      <c r="B366" s="100" t="s">
        <v>1968</v>
      </c>
      <c r="C366" s="65" t="s">
        <v>1343</v>
      </c>
      <c r="D366" s="65" t="s">
        <v>1969</v>
      </c>
    </row>
    <row r="367" spans="1:4" x14ac:dyDescent="0.25">
      <c r="A367" s="39" t="s">
        <v>1971</v>
      </c>
      <c r="B367" s="100" t="s">
        <v>1968</v>
      </c>
      <c r="C367" s="65" t="s">
        <v>1392</v>
      </c>
      <c r="D367" s="65" t="s">
        <v>1969</v>
      </c>
    </row>
    <row r="368" spans="1:4" x14ac:dyDescent="0.25">
      <c r="A368" s="39" t="s">
        <v>1972</v>
      </c>
      <c r="B368" s="100" t="s">
        <v>1968</v>
      </c>
      <c r="C368" s="65" t="s">
        <v>1371</v>
      </c>
      <c r="D368" s="65" t="s">
        <v>1969</v>
      </c>
    </row>
    <row r="369" spans="1:4" x14ac:dyDescent="0.25">
      <c r="A369" s="39" t="s">
        <v>1973</v>
      </c>
      <c r="B369" s="100" t="s">
        <v>1973</v>
      </c>
      <c r="C369" s="65" t="s">
        <v>1335</v>
      </c>
      <c r="D369" s="65" t="s">
        <v>1974</v>
      </c>
    </row>
    <row r="370" spans="1:4" x14ac:dyDescent="0.25">
      <c r="A370" s="39" t="s">
        <v>1975</v>
      </c>
      <c r="B370" s="100" t="s">
        <v>1973</v>
      </c>
      <c r="C370" s="65" t="s">
        <v>1343</v>
      </c>
      <c r="D370" s="65" t="s">
        <v>1974</v>
      </c>
    </row>
    <row r="371" spans="1:4" x14ac:dyDescent="0.25">
      <c r="A371" s="39" t="s">
        <v>1976</v>
      </c>
      <c r="B371" s="100" t="s">
        <v>1976</v>
      </c>
      <c r="C371" s="65" t="s">
        <v>1335</v>
      </c>
      <c r="D371" s="65" t="s">
        <v>1977</v>
      </c>
    </row>
    <row r="372" spans="1:4" x14ac:dyDescent="0.25">
      <c r="A372" s="39" t="s">
        <v>1978</v>
      </c>
      <c r="B372" s="100" t="s">
        <v>1978</v>
      </c>
      <c r="C372" s="65" t="s">
        <v>1335</v>
      </c>
      <c r="D372" s="65" t="s">
        <v>1979</v>
      </c>
    </row>
    <row r="373" spans="1:4" x14ac:dyDescent="0.25">
      <c r="A373" s="39" t="s">
        <v>1980</v>
      </c>
      <c r="B373" s="100" t="s">
        <v>1980</v>
      </c>
      <c r="C373" s="65" t="s">
        <v>1335</v>
      </c>
      <c r="D373" s="65" t="s">
        <v>1981</v>
      </c>
    </row>
    <row r="374" spans="1:4" x14ac:dyDescent="0.25">
      <c r="A374" s="39" t="s">
        <v>1982</v>
      </c>
      <c r="B374" s="100" t="s">
        <v>1982</v>
      </c>
      <c r="C374" s="65" t="s">
        <v>1335</v>
      </c>
      <c r="D374" s="65" t="s">
        <v>1983</v>
      </c>
    </row>
    <row r="375" spans="1:4" x14ac:dyDescent="0.25">
      <c r="A375" s="39" t="s">
        <v>1984</v>
      </c>
      <c r="B375" s="100" t="s">
        <v>1982</v>
      </c>
      <c r="C375" s="65" t="s">
        <v>1343</v>
      </c>
      <c r="D375" s="65" t="s">
        <v>1983</v>
      </c>
    </row>
    <row r="376" spans="1:4" x14ac:dyDescent="0.25">
      <c r="A376" s="39" t="s">
        <v>1985</v>
      </c>
      <c r="B376" s="100" t="s">
        <v>1985</v>
      </c>
      <c r="C376" s="65" t="s">
        <v>1335</v>
      </c>
      <c r="D376" s="65" t="s">
        <v>1986</v>
      </c>
    </row>
    <row r="377" spans="1:4" x14ac:dyDescent="0.25">
      <c r="A377" s="39" t="s">
        <v>1987</v>
      </c>
      <c r="B377" s="100" t="s">
        <v>1985</v>
      </c>
      <c r="C377" s="65" t="s">
        <v>1343</v>
      </c>
      <c r="D377" s="65" t="s">
        <v>1986</v>
      </c>
    </row>
    <row r="378" spans="1:4" x14ac:dyDescent="0.25">
      <c r="A378" s="39" t="s">
        <v>1988</v>
      </c>
      <c r="B378" s="100" t="s">
        <v>1985</v>
      </c>
      <c r="C378" s="65" t="s">
        <v>1392</v>
      </c>
      <c r="D378" s="65" t="s">
        <v>1878</v>
      </c>
    </row>
    <row r="379" spans="1:4" x14ac:dyDescent="0.25">
      <c r="A379" s="39" t="s">
        <v>1989</v>
      </c>
      <c r="B379" s="100" t="s">
        <v>1985</v>
      </c>
      <c r="C379" s="65" t="s">
        <v>1371</v>
      </c>
      <c r="D379" s="65" t="s">
        <v>1858</v>
      </c>
    </row>
    <row r="380" spans="1:4" x14ac:dyDescent="0.25">
      <c r="A380" s="39" t="s">
        <v>1990</v>
      </c>
      <c r="B380" s="100" t="s">
        <v>1990</v>
      </c>
      <c r="C380" s="65" t="s">
        <v>1335</v>
      </c>
      <c r="D380" s="65" t="s">
        <v>1991</v>
      </c>
    </row>
    <row r="381" spans="1:4" x14ac:dyDescent="0.25">
      <c r="A381" s="39" t="s">
        <v>1992</v>
      </c>
      <c r="B381" s="100" t="s">
        <v>1990</v>
      </c>
      <c r="C381" s="65" t="s">
        <v>1392</v>
      </c>
      <c r="D381" s="65" t="s">
        <v>1991</v>
      </c>
    </row>
    <row r="382" spans="1:4" x14ac:dyDescent="0.25">
      <c r="A382" s="39" t="s">
        <v>1993</v>
      </c>
      <c r="B382" s="100" t="s">
        <v>1990</v>
      </c>
      <c r="C382" s="65" t="s">
        <v>1371</v>
      </c>
      <c r="D382" s="65" t="s">
        <v>1991</v>
      </c>
    </row>
    <row r="383" spans="1:4" x14ac:dyDescent="0.25">
      <c r="A383" s="39" t="s">
        <v>1994</v>
      </c>
      <c r="B383" s="100" t="s">
        <v>1994</v>
      </c>
      <c r="C383" s="65" t="s">
        <v>1335</v>
      </c>
      <c r="D383" s="65" t="s">
        <v>1995</v>
      </c>
    </row>
    <row r="384" spans="1:4" x14ac:dyDescent="0.25">
      <c r="A384" s="39" t="s">
        <v>1996</v>
      </c>
      <c r="B384" s="100" t="s">
        <v>1994</v>
      </c>
      <c r="C384" s="65" t="s">
        <v>1343</v>
      </c>
      <c r="D384" s="65" t="s">
        <v>1995</v>
      </c>
    </row>
    <row r="385" spans="1:4" x14ac:dyDescent="0.25">
      <c r="A385" s="39" t="s">
        <v>1997</v>
      </c>
      <c r="B385" s="100" t="s">
        <v>1997</v>
      </c>
      <c r="C385" s="65" t="s">
        <v>1335</v>
      </c>
      <c r="D385" s="65" t="s">
        <v>1998</v>
      </c>
    </row>
    <row r="386" spans="1:4" x14ac:dyDescent="0.25">
      <c r="A386" s="39" t="s">
        <v>1999</v>
      </c>
      <c r="B386" s="100" t="s">
        <v>1997</v>
      </c>
      <c r="C386" s="65" t="s">
        <v>1343</v>
      </c>
      <c r="D386" s="65" t="s">
        <v>2000</v>
      </c>
    </row>
    <row r="387" spans="1:4" x14ac:dyDescent="0.25">
      <c r="A387" s="39" t="s">
        <v>2001</v>
      </c>
      <c r="B387" s="100" t="s">
        <v>2001</v>
      </c>
      <c r="C387" s="65" t="s">
        <v>1335</v>
      </c>
      <c r="D387" s="65" t="s">
        <v>2002</v>
      </c>
    </row>
    <row r="388" spans="1:4" x14ac:dyDescent="0.25">
      <c r="A388" s="39" t="s">
        <v>2003</v>
      </c>
      <c r="B388" s="100" t="s">
        <v>2003</v>
      </c>
      <c r="C388" s="65" t="s">
        <v>1335</v>
      </c>
      <c r="D388" s="65" t="s">
        <v>2004</v>
      </c>
    </row>
    <row r="389" spans="1:4" x14ac:dyDescent="0.25">
      <c r="A389" s="39" t="s">
        <v>2005</v>
      </c>
      <c r="B389" s="100" t="s">
        <v>2005</v>
      </c>
      <c r="C389" s="65" t="s">
        <v>1335</v>
      </c>
      <c r="D389" s="65" t="s">
        <v>2006</v>
      </c>
    </row>
    <row r="390" spans="1:4" x14ac:dyDescent="0.25">
      <c r="A390" s="39" t="s">
        <v>2007</v>
      </c>
      <c r="B390" s="100" t="s">
        <v>2007</v>
      </c>
      <c r="C390" s="65" t="s">
        <v>1335</v>
      </c>
      <c r="D390" s="65" t="s">
        <v>2008</v>
      </c>
    </row>
    <row r="391" spans="1:4" x14ac:dyDescent="0.25">
      <c r="A391" s="39" t="s">
        <v>2009</v>
      </c>
      <c r="B391" s="100" t="s">
        <v>2007</v>
      </c>
      <c r="C391" s="65" t="s">
        <v>1343</v>
      </c>
      <c r="D391" s="65" t="s">
        <v>2008</v>
      </c>
    </row>
    <row r="392" spans="1:4" x14ac:dyDescent="0.25">
      <c r="A392" s="39" t="s">
        <v>2010</v>
      </c>
      <c r="B392" s="100" t="s">
        <v>2010</v>
      </c>
      <c r="C392" s="65" t="s">
        <v>1335</v>
      </c>
      <c r="D392" s="65" t="s">
        <v>2011</v>
      </c>
    </row>
    <row r="393" spans="1:4" x14ac:dyDescent="0.25">
      <c r="A393" s="39" t="s">
        <v>2012</v>
      </c>
      <c r="B393" s="100" t="s">
        <v>2010</v>
      </c>
      <c r="C393" s="65" t="s">
        <v>1343</v>
      </c>
      <c r="D393" s="65" t="s">
        <v>2013</v>
      </c>
    </row>
    <row r="394" spans="1:4" x14ac:dyDescent="0.25">
      <c r="A394" s="39" t="s">
        <v>2014</v>
      </c>
      <c r="B394" s="100" t="s">
        <v>2010</v>
      </c>
      <c r="C394" s="65" t="s">
        <v>1392</v>
      </c>
      <c r="D394" s="65" t="s">
        <v>2015</v>
      </c>
    </row>
    <row r="395" spans="1:4" x14ac:dyDescent="0.25">
      <c r="A395" s="39" t="s">
        <v>2016</v>
      </c>
      <c r="B395" s="100" t="s">
        <v>2016</v>
      </c>
      <c r="C395" s="65" t="s">
        <v>1335</v>
      </c>
      <c r="D395" s="65" t="s">
        <v>2017</v>
      </c>
    </row>
    <row r="396" spans="1:4" x14ac:dyDescent="0.25">
      <c r="A396" s="39" t="s">
        <v>2018</v>
      </c>
      <c r="B396" s="100" t="s">
        <v>2018</v>
      </c>
      <c r="C396" s="65" t="s">
        <v>1335</v>
      </c>
      <c r="D396" s="65" t="s">
        <v>2019</v>
      </c>
    </row>
    <row r="397" spans="1:4" x14ac:dyDescent="0.25">
      <c r="A397" s="39" t="s">
        <v>2020</v>
      </c>
      <c r="B397" s="100" t="s">
        <v>2018</v>
      </c>
      <c r="C397" s="65" t="s">
        <v>1343</v>
      </c>
      <c r="D397" s="65" t="s">
        <v>2019</v>
      </c>
    </row>
    <row r="398" spans="1:4" x14ac:dyDescent="0.25">
      <c r="A398" s="39" t="s">
        <v>2021</v>
      </c>
      <c r="B398" s="100" t="s">
        <v>2021</v>
      </c>
      <c r="C398" s="65" t="s">
        <v>1335</v>
      </c>
      <c r="D398" s="65" t="s">
        <v>2022</v>
      </c>
    </row>
    <row r="399" spans="1:4" x14ac:dyDescent="0.25">
      <c r="A399" s="39" t="s">
        <v>2023</v>
      </c>
      <c r="B399" s="100" t="s">
        <v>2023</v>
      </c>
      <c r="C399" s="65" t="s">
        <v>1335</v>
      </c>
      <c r="D399" s="65" t="s">
        <v>2024</v>
      </c>
    </row>
    <row r="400" spans="1:4" x14ac:dyDescent="0.25">
      <c r="A400" s="39" t="s">
        <v>2025</v>
      </c>
      <c r="B400" s="100" t="s">
        <v>2023</v>
      </c>
      <c r="C400" s="65" t="s">
        <v>1343</v>
      </c>
      <c r="D400" s="65" t="s">
        <v>2024</v>
      </c>
    </row>
    <row r="401" spans="1:4" x14ac:dyDescent="0.25">
      <c r="A401" s="39" t="s">
        <v>2026</v>
      </c>
      <c r="B401" s="100" t="s">
        <v>2023</v>
      </c>
      <c r="C401" s="65" t="s">
        <v>1392</v>
      </c>
      <c r="D401" s="65" t="s">
        <v>2024</v>
      </c>
    </row>
    <row r="402" spans="1:4" x14ac:dyDescent="0.25">
      <c r="A402" s="39" t="s">
        <v>2027</v>
      </c>
      <c r="B402" s="100" t="s">
        <v>2023</v>
      </c>
      <c r="C402" s="65" t="s">
        <v>1371</v>
      </c>
      <c r="D402" s="65" t="s">
        <v>2024</v>
      </c>
    </row>
    <row r="403" spans="1:4" x14ac:dyDescent="0.25">
      <c r="A403" s="39" t="s">
        <v>2028</v>
      </c>
      <c r="B403" s="100" t="s">
        <v>2028</v>
      </c>
      <c r="C403" s="65" t="s">
        <v>1335</v>
      </c>
      <c r="D403" s="65" t="s">
        <v>2029</v>
      </c>
    </row>
    <row r="404" spans="1:4" x14ac:dyDescent="0.25">
      <c r="A404" s="39" t="s">
        <v>2030</v>
      </c>
      <c r="B404" s="100" t="s">
        <v>2028</v>
      </c>
      <c r="C404" s="65" t="s">
        <v>1343</v>
      </c>
      <c r="D404" s="65" t="s">
        <v>2031</v>
      </c>
    </row>
    <row r="405" spans="1:4" x14ac:dyDescent="0.25">
      <c r="A405" s="39" t="s">
        <v>2032</v>
      </c>
      <c r="B405" s="100" t="s">
        <v>2032</v>
      </c>
      <c r="C405" s="65" t="s">
        <v>1335</v>
      </c>
      <c r="D405" s="65" t="s">
        <v>2033</v>
      </c>
    </row>
    <row r="406" spans="1:4" x14ac:dyDescent="0.25">
      <c r="A406" s="39" t="s">
        <v>2034</v>
      </c>
      <c r="B406" s="100" t="s">
        <v>2034</v>
      </c>
      <c r="C406" s="65" t="s">
        <v>1335</v>
      </c>
      <c r="D406" s="65" t="s">
        <v>2035</v>
      </c>
    </row>
    <row r="407" spans="1:4" x14ac:dyDescent="0.25">
      <c r="A407" s="39" t="s">
        <v>2036</v>
      </c>
      <c r="B407" s="100" t="s">
        <v>2034</v>
      </c>
      <c r="C407" s="65" t="s">
        <v>1343</v>
      </c>
      <c r="D407" s="65" t="s">
        <v>2035</v>
      </c>
    </row>
    <row r="408" spans="1:4" x14ac:dyDescent="0.25">
      <c r="A408" s="39" t="s">
        <v>2037</v>
      </c>
      <c r="B408" s="100" t="s">
        <v>2037</v>
      </c>
      <c r="C408" s="65" t="s">
        <v>1335</v>
      </c>
      <c r="D408" s="65" t="s">
        <v>2038</v>
      </c>
    </row>
    <row r="409" spans="1:4" x14ac:dyDescent="0.25">
      <c r="A409" s="39" t="s">
        <v>2039</v>
      </c>
      <c r="B409" s="100" t="s">
        <v>2037</v>
      </c>
      <c r="C409" s="65" t="s">
        <v>1343</v>
      </c>
      <c r="D409" s="65" t="s">
        <v>2038</v>
      </c>
    </row>
    <row r="410" spans="1:4" x14ac:dyDescent="0.25">
      <c r="A410" s="39" t="s">
        <v>2040</v>
      </c>
      <c r="B410" s="100" t="s">
        <v>2040</v>
      </c>
      <c r="C410" s="65" t="s">
        <v>1335</v>
      </c>
      <c r="D410" s="65" t="s">
        <v>2041</v>
      </c>
    </row>
    <row r="411" spans="1:4" x14ac:dyDescent="0.25">
      <c r="A411" s="39" t="s">
        <v>2042</v>
      </c>
      <c r="B411" s="100" t="s">
        <v>2042</v>
      </c>
      <c r="C411" s="65" t="s">
        <v>1335</v>
      </c>
      <c r="D411" s="65" t="s">
        <v>2043</v>
      </c>
    </row>
    <row r="412" spans="1:4" x14ac:dyDescent="0.25">
      <c r="A412" s="39" t="s">
        <v>2044</v>
      </c>
      <c r="B412" s="100" t="s">
        <v>2042</v>
      </c>
      <c r="C412" s="65" t="s">
        <v>1343</v>
      </c>
      <c r="D412" s="65" t="s">
        <v>2043</v>
      </c>
    </row>
    <row r="413" spans="1:4" x14ac:dyDescent="0.25">
      <c r="A413" s="39" t="s">
        <v>2045</v>
      </c>
      <c r="B413" s="100" t="s">
        <v>2045</v>
      </c>
      <c r="C413" s="65" t="s">
        <v>1335</v>
      </c>
      <c r="D413" s="65" t="s">
        <v>2046</v>
      </c>
    </row>
    <row r="414" spans="1:4" x14ac:dyDescent="0.25">
      <c r="A414" s="39" t="s">
        <v>2047</v>
      </c>
      <c r="B414" s="100" t="s">
        <v>2045</v>
      </c>
      <c r="C414" s="65" t="s">
        <v>1343</v>
      </c>
      <c r="D414" s="65" t="s">
        <v>2046</v>
      </c>
    </row>
    <row r="415" spans="1:4" x14ac:dyDescent="0.25">
      <c r="A415" s="39" t="s">
        <v>2048</v>
      </c>
      <c r="B415" s="100" t="s">
        <v>2048</v>
      </c>
      <c r="C415" s="65" t="s">
        <v>1335</v>
      </c>
      <c r="D415" s="65" t="s">
        <v>2049</v>
      </c>
    </row>
    <row r="416" spans="1:4" x14ac:dyDescent="0.25">
      <c r="A416" s="39" t="s">
        <v>2050</v>
      </c>
      <c r="B416" s="100" t="s">
        <v>2048</v>
      </c>
      <c r="C416" s="65" t="s">
        <v>1343</v>
      </c>
      <c r="D416" s="65" t="s">
        <v>2049</v>
      </c>
    </row>
    <row r="417" spans="1:4" x14ac:dyDescent="0.25">
      <c r="A417" s="39" t="s">
        <v>2051</v>
      </c>
      <c r="B417" s="100" t="s">
        <v>2048</v>
      </c>
      <c r="C417" s="65" t="s">
        <v>1392</v>
      </c>
      <c r="D417" s="65" t="s">
        <v>2049</v>
      </c>
    </row>
    <row r="418" spans="1:4" x14ac:dyDescent="0.25">
      <c r="A418" s="39" t="s">
        <v>2052</v>
      </c>
      <c r="B418" s="100" t="s">
        <v>2048</v>
      </c>
      <c r="C418" s="65" t="s">
        <v>1371</v>
      </c>
      <c r="D418" s="65" t="s">
        <v>2049</v>
      </c>
    </row>
    <row r="419" spans="1:4" x14ac:dyDescent="0.25">
      <c r="A419" s="39" t="s">
        <v>2053</v>
      </c>
      <c r="B419" s="100" t="s">
        <v>2053</v>
      </c>
      <c r="C419" s="65" t="s">
        <v>1335</v>
      </c>
      <c r="D419" s="65" t="s">
        <v>2054</v>
      </c>
    </row>
    <row r="420" spans="1:4" x14ac:dyDescent="0.25">
      <c r="A420" s="39" t="s">
        <v>2055</v>
      </c>
      <c r="B420" s="100" t="s">
        <v>2056</v>
      </c>
      <c r="C420" s="65" t="s">
        <v>2057</v>
      </c>
      <c r="D420" s="65" t="s">
        <v>2058</v>
      </c>
    </row>
  </sheetData>
  <sheetProtection algorithmName="SHA-512" hashValue="hp5QlJqZq4uPUlGVH8vgBBrZ8rOxBLcinHB7OEouM4qU3aVagtI+rGq9wwjDyHNWEG5tNOIvsdGyIQ2aS/8wVA==" saltValue="7mWHmOchCzhl6JVphvm+Hw==" spinCount="100000" sheet="1" objects="1" scenarios="1" autoFilter="0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Instructions</vt:lpstr>
      <vt:lpstr>Orders</vt:lpstr>
      <vt:lpstr>Styles</vt:lpstr>
      <vt:lpstr>SKU</vt:lpstr>
      <vt:lpstr>SKU_Unique</vt:lpstr>
      <vt:lpstr>Customer</vt:lpstr>
      <vt:lpstr>Orders!Print_Titles</vt:lpstr>
      <vt:lpstr>SoldCol</vt:lpstr>
      <vt:lpstr>SoldStart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Osep</dc:creator>
  <cp:lastModifiedBy>Jeff Bandle</cp:lastModifiedBy>
  <cp:lastPrinted>2019-05-16T12:51:05Z</cp:lastPrinted>
  <dcterms:created xsi:type="dcterms:W3CDTF">2019-02-21T16:08:29Z</dcterms:created>
  <dcterms:modified xsi:type="dcterms:W3CDTF">2022-05-31T21:25:10Z</dcterms:modified>
</cp:coreProperties>
</file>